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ssmi01\Desktop\"/>
    </mc:Choice>
  </mc:AlternateContent>
  <xr:revisionPtr revIDLastSave="0" documentId="13_ncr:1_{E96F28B0-4F05-4668-8276-60A053BC302E}" xr6:coauthVersionLast="47" xr6:coauthVersionMax="47" xr10:uidLastSave="{00000000-0000-0000-0000-000000000000}"/>
  <bookViews>
    <workbookView xWindow="1275" yWindow="-120" windowWidth="27645" windowHeight="16440" tabRatio="888" xr2:uid="{AB32C8D6-4624-445D-A4BC-39BCF42BAE98}"/>
  </bookViews>
  <sheets>
    <sheet name="S104527" sheetId="2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3" i="28" l="1"/>
  <c r="O27" i="28"/>
  <c r="S27" i="28" s="1"/>
  <c r="O28" i="28"/>
  <c r="S28" i="28" s="1"/>
  <c r="O29" i="28"/>
  <c r="S29" i="28" s="1"/>
  <c r="O30" i="28"/>
  <c r="S30" i="28" s="1"/>
  <c r="O31" i="28"/>
  <c r="S31" i="28" s="1"/>
  <c r="O32" i="28"/>
  <c r="S32" i="28" s="1"/>
  <c r="O33" i="28"/>
  <c r="S33" i="28" s="1"/>
  <c r="O34" i="28"/>
  <c r="S34" i="28" s="1"/>
  <c r="O35" i="28"/>
  <c r="S35" i="28" s="1"/>
  <c r="O36" i="28"/>
  <c r="S36" i="28" s="1"/>
  <c r="O37" i="28"/>
  <c r="S37" i="28" s="1"/>
  <c r="O38" i="28"/>
  <c r="S38" i="28" s="1"/>
  <c r="O39" i="28"/>
  <c r="S39" i="28" s="1"/>
  <c r="O40" i="28"/>
  <c r="S40" i="28" s="1"/>
  <c r="O41" i="28"/>
  <c r="S41" i="28" s="1"/>
  <c r="O42" i="28"/>
  <c r="S42" i="28" s="1"/>
  <c r="O43" i="28"/>
  <c r="S43" i="28" s="1"/>
  <c r="O44" i="28"/>
  <c r="S44" i="28" s="1"/>
  <c r="O45" i="28"/>
  <c r="S45" i="28" s="1"/>
  <c r="O46" i="28"/>
  <c r="S46" i="28" s="1"/>
  <c r="O47" i="28"/>
  <c r="S47" i="28" s="1"/>
  <c r="O48" i="28"/>
  <c r="S48" i="28" s="1"/>
  <c r="O49" i="28"/>
  <c r="S49" i="28" s="1"/>
  <c r="O50" i="28"/>
  <c r="S50" i="28" s="1"/>
  <c r="O51" i="28"/>
  <c r="S51" i="28" s="1"/>
  <c r="O52" i="28"/>
  <c r="S52" i="28" s="1"/>
  <c r="O53" i="28"/>
  <c r="S53" i="28" s="1"/>
  <c r="O54" i="28"/>
  <c r="S54" i="28" s="1"/>
  <c r="O55" i="28"/>
  <c r="S55" i="28" s="1"/>
  <c r="O56" i="28"/>
  <c r="S56" i="28" s="1"/>
  <c r="O57" i="28"/>
  <c r="S57" i="28" s="1"/>
  <c r="O58" i="28"/>
  <c r="S58" i="28" s="1"/>
  <c r="O59" i="28"/>
  <c r="S59" i="28" s="1"/>
  <c r="O60" i="28"/>
  <c r="S60" i="28" s="1"/>
  <c r="O61" i="28"/>
  <c r="S61" i="28" s="1"/>
  <c r="O62" i="28"/>
  <c r="S62" i="28" s="1"/>
  <c r="O63" i="28"/>
  <c r="S63" i="28" s="1"/>
  <c r="F3" i="28"/>
  <c r="G3" i="28"/>
  <c r="H3" i="28"/>
  <c r="I3" i="28"/>
  <c r="J3" i="28"/>
  <c r="K3" i="28"/>
  <c r="N3" i="28"/>
  <c r="F4" i="28"/>
  <c r="G4" i="28"/>
  <c r="H4" i="28"/>
  <c r="I4" i="28"/>
  <c r="J4" i="28"/>
  <c r="K4" i="28"/>
  <c r="N4" i="28"/>
  <c r="F5" i="28"/>
  <c r="G5" i="28"/>
  <c r="H5" i="28"/>
  <c r="I5" i="28"/>
  <c r="J5" i="28"/>
  <c r="K5" i="28"/>
  <c r="N5" i="28"/>
  <c r="F6" i="28"/>
  <c r="G6" i="28"/>
  <c r="H6" i="28"/>
  <c r="I6" i="28"/>
  <c r="J6" i="28"/>
  <c r="K6" i="28"/>
  <c r="N6" i="28"/>
  <c r="F7" i="28"/>
  <c r="G7" i="28"/>
  <c r="H7" i="28"/>
  <c r="I7" i="28"/>
  <c r="J7" i="28"/>
  <c r="K7" i="28"/>
  <c r="N7" i="28"/>
  <c r="F8" i="28"/>
  <c r="G8" i="28"/>
  <c r="H8" i="28"/>
  <c r="I8" i="28"/>
  <c r="J8" i="28"/>
  <c r="K8" i="28"/>
  <c r="N8" i="28"/>
  <c r="F9" i="28"/>
  <c r="G9" i="28"/>
  <c r="H9" i="28"/>
  <c r="I9" i="28"/>
  <c r="J9" i="28"/>
  <c r="K9" i="28"/>
  <c r="N9" i="28"/>
  <c r="F10" i="28"/>
  <c r="G10" i="28"/>
  <c r="H10" i="28"/>
  <c r="I10" i="28"/>
  <c r="J10" i="28"/>
  <c r="K10" i="28"/>
  <c r="N10" i="28"/>
  <c r="F11" i="28"/>
  <c r="G11" i="28"/>
  <c r="H11" i="28"/>
  <c r="I11" i="28"/>
  <c r="J11" i="28"/>
  <c r="K11" i="28"/>
  <c r="N11" i="28"/>
  <c r="F12" i="28"/>
  <c r="G12" i="28"/>
  <c r="H12" i="28"/>
  <c r="I12" i="28"/>
  <c r="J12" i="28"/>
  <c r="K12" i="28"/>
  <c r="N12" i="28"/>
  <c r="F13" i="28"/>
  <c r="G13" i="28"/>
  <c r="H13" i="28"/>
  <c r="I13" i="28"/>
  <c r="J13" i="28"/>
  <c r="K13" i="28"/>
  <c r="N13" i="28"/>
  <c r="F14" i="28"/>
  <c r="G14" i="28"/>
  <c r="H14" i="28"/>
  <c r="I14" i="28"/>
  <c r="J14" i="28"/>
  <c r="K14" i="28"/>
  <c r="N14" i="28"/>
  <c r="F15" i="28"/>
  <c r="G15" i="28"/>
  <c r="H15" i="28"/>
  <c r="I15" i="28"/>
  <c r="J15" i="28"/>
  <c r="K15" i="28"/>
  <c r="N15" i="28"/>
  <c r="F16" i="28"/>
  <c r="G16" i="28"/>
  <c r="H16" i="28"/>
  <c r="I16" i="28"/>
  <c r="J16" i="28"/>
  <c r="K16" i="28"/>
  <c r="N16" i="28"/>
  <c r="F17" i="28"/>
  <c r="G17" i="28"/>
  <c r="H17" i="28"/>
  <c r="I17" i="28"/>
  <c r="J17" i="28"/>
  <c r="K17" i="28"/>
  <c r="N17" i="28"/>
  <c r="F18" i="28"/>
  <c r="G18" i="28"/>
  <c r="H18" i="28"/>
  <c r="I18" i="28"/>
  <c r="J18" i="28"/>
  <c r="K18" i="28"/>
  <c r="N18" i="28"/>
  <c r="F19" i="28"/>
  <c r="G19" i="28"/>
  <c r="H19" i="28"/>
  <c r="I19" i="28"/>
  <c r="J19" i="28"/>
  <c r="K19" i="28"/>
  <c r="N19" i="28"/>
  <c r="F20" i="28"/>
  <c r="G20" i="28"/>
  <c r="H20" i="28"/>
  <c r="I20" i="28"/>
  <c r="J20" i="28"/>
  <c r="K20" i="28"/>
  <c r="N20" i="28"/>
  <c r="F21" i="28"/>
  <c r="G21" i="28"/>
  <c r="H21" i="28"/>
  <c r="I21" i="28"/>
  <c r="J21" i="28"/>
  <c r="K21" i="28"/>
  <c r="N21" i="28"/>
  <c r="F22" i="28"/>
  <c r="G22" i="28"/>
  <c r="H22" i="28"/>
  <c r="I22" i="28"/>
  <c r="J22" i="28"/>
  <c r="K22" i="28"/>
  <c r="N22" i="28"/>
  <c r="F23" i="28"/>
  <c r="G23" i="28"/>
  <c r="H23" i="28"/>
  <c r="I23" i="28"/>
  <c r="J23" i="28"/>
  <c r="K23" i="28"/>
  <c r="N23" i="28"/>
  <c r="F24" i="28"/>
  <c r="G24" i="28"/>
  <c r="H24" i="28"/>
  <c r="I24" i="28"/>
  <c r="J24" i="28"/>
  <c r="K24" i="28"/>
  <c r="N24" i="28"/>
  <c r="F25" i="28"/>
  <c r="G25" i="28"/>
  <c r="H25" i="28"/>
  <c r="I25" i="28"/>
  <c r="J25" i="28"/>
  <c r="K25" i="28"/>
  <c r="N25" i="28"/>
  <c r="F26" i="28"/>
  <c r="G26" i="28"/>
  <c r="H26" i="28"/>
  <c r="I26" i="28"/>
  <c r="J26" i="28"/>
  <c r="K26" i="28"/>
  <c r="N26" i="28"/>
  <c r="F27" i="28"/>
  <c r="G27" i="28"/>
  <c r="H27" i="28"/>
  <c r="I27" i="28"/>
  <c r="J27" i="28"/>
  <c r="K27" i="28"/>
  <c r="N27" i="28"/>
  <c r="F28" i="28"/>
  <c r="G28" i="28"/>
  <c r="H28" i="28"/>
  <c r="I28" i="28"/>
  <c r="J28" i="28"/>
  <c r="K28" i="28"/>
  <c r="N28" i="28"/>
  <c r="F29" i="28"/>
  <c r="G29" i="28"/>
  <c r="H29" i="28"/>
  <c r="I29" i="28"/>
  <c r="J29" i="28"/>
  <c r="K29" i="28"/>
  <c r="N29" i="28"/>
  <c r="F30" i="28"/>
  <c r="G30" i="28"/>
  <c r="H30" i="28"/>
  <c r="I30" i="28"/>
  <c r="J30" i="28"/>
  <c r="K30" i="28"/>
  <c r="N30" i="28"/>
  <c r="F31" i="28"/>
  <c r="G31" i="28"/>
  <c r="H31" i="28"/>
  <c r="I31" i="28"/>
  <c r="J31" i="28"/>
  <c r="K31" i="28"/>
  <c r="N31" i="28"/>
  <c r="F32" i="28"/>
  <c r="G32" i="28"/>
  <c r="H32" i="28"/>
  <c r="I32" i="28"/>
  <c r="J32" i="28"/>
  <c r="K32" i="28"/>
  <c r="N32" i="28"/>
  <c r="F33" i="28"/>
  <c r="G33" i="28"/>
  <c r="H33" i="28"/>
  <c r="I33" i="28"/>
  <c r="J33" i="28"/>
  <c r="K33" i="28"/>
  <c r="N33" i="28"/>
  <c r="F34" i="28"/>
  <c r="G34" i="28"/>
  <c r="H34" i="28"/>
  <c r="I34" i="28"/>
  <c r="J34" i="28"/>
  <c r="K34" i="28"/>
  <c r="N34" i="28"/>
  <c r="F35" i="28"/>
  <c r="G35" i="28"/>
  <c r="H35" i="28"/>
  <c r="I35" i="28"/>
  <c r="J35" i="28"/>
  <c r="K35" i="28"/>
  <c r="N35" i="28"/>
  <c r="F36" i="28"/>
  <c r="G36" i="28"/>
  <c r="H36" i="28"/>
  <c r="I36" i="28"/>
  <c r="J36" i="28"/>
  <c r="K36" i="28"/>
  <c r="N36" i="28"/>
  <c r="F37" i="28"/>
  <c r="G37" i="28"/>
  <c r="H37" i="28"/>
  <c r="I37" i="28"/>
  <c r="J37" i="28"/>
  <c r="K37" i="28"/>
  <c r="N37" i="28"/>
  <c r="F38" i="28"/>
  <c r="G38" i="28"/>
  <c r="H38" i="28"/>
  <c r="I38" i="28"/>
  <c r="J38" i="28"/>
  <c r="K38" i="28"/>
  <c r="N38" i="28"/>
  <c r="F39" i="28"/>
  <c r="G39" i="28"/>
  <c r="H39" i="28"/>
  <c r="I39" i="28"/>
  <c r="J39" i="28"/>
  <c r="K39" i="28"/>
  <c r="N39" i="28"/>
  <c r="F40" i="28"/>
  <c r="G40" i="28"/>
  <c r="H40" i="28"/>
  <c r="I40" i="28"/>
  <c r="J40" i="28"/>
  <c r="K40" i="28"/>
  <c r="N40" i="28"/>
  <c r="F41" i="28"/>
  <c r="G41" i="28"/>
  <c r="H41" i="28"/>
  <c r="I41" i="28"/>
  <c r="J41" i="28"/>
  <c r="K41" i="28"/>
  <c r="N41" i="28"/>
  <c r="F42" i="28"/>
  <c r="G42" i="28"/>
  <c r="H42" i="28"/>
  <c r="I42" i="28"/>
  <c r="J42" i="28"/>
  <c r="K42" i="28"/>
  <c r="N42" i="28"/>
  <c r="F43" i="28"/>
  <c r="G43" i="28"/>
  <c r="H43" i="28"/>
  <c r="I43" i="28"/>
  <c r="J43" i="28"/>
  <c r="K43" i="28"/>
  <c r="N43" i="28"/>
  <c r="F44" i="28"/>
  <c r="G44" i="28"/>
  <c r="H44" i="28"/>
  <c r="I44" i="28"/>
  <c r="J44" i="28"/>
  <c r="K44" i="28"/>
  <c r="N44" i="28"/>
  <c r="F45" i="28"/>
  <c r="G45" i="28"/>
  <c r="H45" i="28"/>
  <c r="I45" i="28"/>
  <c r="J45" i="28"/>
  <c r="K45" i="28"/>
  <c r="N45" i="28"/>
  <c r="F46" i="28"/>
  <c r="G46" i="28"/>
  <c r="H46" i="28"/>
  <c r="I46" i="28"/>
  <c r="J46" i="28"/>
  <c r="K46" i="28"/>
  <c r="N46" i="28"/>
  <c r="F47" i="28"/>
  <c r="G47" i="28"/>
  <c r="H47" i="28"/>
  <c r="I47" i="28"/>
  <c r="J47" i="28"/>
  <c r="K47" i="28"/>
  <c r="N47" i="28"/>
  <c r="F48" i="28"/>
  <c r="G48" i="28"/>
  <c r="H48" i="28"/>
  <c r="I48" i="28"/>
  <c r="J48" i="28"/>
  <c r="K48" i="28"/>
  <c r="N48" i="28"/>
  <c r="F49" i="28"/>
  <c r="G49" i="28"/>
  <c r="H49" i="28"/>
  <c r="I49" i="28"/>
  <c r="J49" i="28"/>
  <c r="K49" i="28"/>
  <c r="N49" i="28"/>
  <c r="F50" i="28"/>
  <c r="G50" i="28"/>
  <c r="H50" i="28"/>
  <c r="I50" i="28"/>
  <c r="J50" i="28"/>
  <c r="K50" i="28"/>
  <c r="N50" i="28"/>
  <c r="F51" i="28"/>
  <c r="G51" i="28"/>
  <c r="H51" i="28"/>
  <c r="I51" i="28"/>
  <c r="J51" i="28"/>
  <c r="K51" i="28"/>
  <c r="N51" i="28"/>
  <c r="F52" i="28"/>
  <c r="G52" i="28"/>
  <c r="H52" i="28"/>
  <c r="I52" i="28"/>
  <c r="J52" i="28"/>
  <c r="K52" i="28"/>
  <c r="N52" i="28"/>
  <c r="F53" i="28"/>
  <c r="G53" i="28"/>
  <c r="H53" i="28"/>
  <c r="I53" i="28"/>
  <c r="J53" i="28"/>
  <c r="K53" i="28"/>
  <c r="N53" i="28"/>
  <c r="F54" i="28"/>
  <c r="G54" i="28"/>
  <c r="H54" i="28"/>
  <c r="I54" i="28"/>
  <c r="J54" i="28"/>
  <c r="K54" i="28"/>
  <c r="N54" i="28"/>
  <c r="F55" i="28"/>
  <c r="G55" i="28"/>
  <c r="H55" i="28"/>
  <c r="I55" i="28"/>
  <c r="J55" i="28"/>
  <c r="K55" i="28"/>
  <c r="N55" i="28"/>
  <c r="F56" i="28"/>
  <c r="G56" i="28"/>
  <c r="H56" i="28"/>
  <c r="I56" i="28"/>
  <c r="J56" i="28"/>
  <c r="K56" i="28"/>
  <c r="N56" i="28"/>
  <c r="F57" i="28"/>
  <c r="G57" i="28"/>
  <c r="H57" i="28"/>
  <c r="I57" i="28"/>
  <c r="J57" i="28"/>
  <c r="K57" i="28"/>
  <c r="N57" i="28"/>
  <c r="F58" i="28"/>
  <c r="G58" i="28"/>
  <c r="H58" i="28"/>
  <c r="I58" i="28"/>
  <c r="J58" i="28"/>
  <c r="K58" i="28"/>
  <c r="N58" i="28"/>
  <c r="F59" i="28"/>
  <c r="G59" i="28"/>
  <c r="H59" i="28"/>
  <c r="I59" i="28"/>
  <c r="J59" i="28"/>
  <c r="K59" i="28"/>
  <c r="N59" i="28"/>
  <c r="F60" i="28"/>
  <c r="G60" i="28"/>
  <c r="H60" i="28"/>
  <c r="I60" i="28"/>
  <c r="J60" i="28"/>
  <c r="K60" i="28"/>
  <c r="N60" i="28"/>
  <c r="F61" i="28"/>
  <c r="G61" i="28"/>
  <c r="H61" i="28"/>
  <c r="I61" i="28"/>
  <c r="J61" i="28"/>
  <c r="K61" i="28"/>
  <c r="N61" i="28"/>
  <c r="F62" i="28"/>
  <c r="G62" i="28"/>
  <c r="H62" i="28"/>
  <c r="I62" i="28"/>
  <c r="J62" i="28"/>
  <c r="K62" i="28"/>
  <c r="N62" i="28"/>
  <c r="F63" i="28"/>
  <c r="G63" i="28"/>
  <c r="H63" i="28"/>
  <c r="I63" i="28"/>
  <c r="J63" i="28"/>
  <c r="K63" i="28"/>
  <c r="O26" i="28"/>
  <c r="S26" i="28" s="1"/>
  <c r="O25" i="28"/>
  <c r="S25" i="28" s="1"/>
  <c r="O24" i="28"/>
  <c r="S24" i="28" s="1"/>
  <c r="O23" i="28"/>
  <c r="S23" i="28" s="1"/>
  <c r="O22" i="28"/>
  <c r="S22" i="28" s="1"/>
  <c r="O21" i="28"/>
  <c r="S21" i="28" s="1"/>
  <c r="O20" i="28"/>
  <c r="S20" i="28" s="1"/>
  <c r="O19" i="28"/>
  <c r="S19" i="28" s="1"/>
  <c r="O18" i="28"/>
  <c r="S18" i="28" s="1"/>
  <c r="O17" i="28"/>
  <c r="S17" i="28" s="1"/>
  <c r="O16" i="28"/>
  <c r="S16" i="28" s="1"/>
  <c r="O15" i="28"/>
  <c r="S15" i="28" s="1"/>
  <c r="O14" i="28"/>
  <c r="S14" i="28" s="1"/>
  <c r="O13" i="28"/>
  <c r="S13" i="28" s="1"/>
  <c r="O12" i="28"/>
  <c r="S12" i="28" s="1"/>
  <c r="O11" i="28"/>
  <c r="S11" i="28" s="1"/>
  <c r="O10" i="28"/>
  <c r="S10" i="28" s="1"/>
  <c r="O9" i="28"/>
  <c r="S9" i="28" s="1"/>
  <c r="O8" i="28"/>
  <c r="S8" i="28" s="1"/>
  <c r="O7" i="28"/>
  <c r="S7" i="28" s="1"/>
  <c r="O6" i="28"/>
  <c r="S6" i="28" s="1"/>
  <c r="O5" i="28"/>
  <c r="S5" i="28" s="1"/>
  <c r="O4" i="28"/>
  <c r="S4" i="28" s="1"/>
  <c r="O3" i="28"/>
  <c r="S3" i="28" s="1"/>
  <c r="R2" i="28"/>
  <c r="N2" i="28"/>
  <c r="K2" i="28"/>
  <c r="J2" i="28"/>
  <c r="H2" i="28"/>
  <c r="I2" i="28" s="1"/>
  <c r="S2" i="28" s="1"/>
  <c r="G2" i="28"/>
  <c r="F2" i="28"/>
  <c r="T2" i="28" l="1"/>
</calcChain>
</file>

<file path=xl/sharedStrings.xml><?xml version="1.0" encoding="utf-8"?>
<sst xmlns="http://schemas.openxmlformats.org/spreadsheetml/2006/main" count="82" uniqueCount="22">
  <si>
    <t>Date</t>
  </si>
  <si>
    <t>Funding</t>
  </si>
  <si>
    <t>Total</t>
  </si>
  <si>
    <t>PV</t>
  </si>
  <si>
    <r>
      <t>A</t>
    </r>
    <r>
      <rPr>
        <vertAlign val="subscript"/>
        <sz val="11"/>
        <color theme="1"/>
        <rFont val="Calibri"/>
        <family val="2"/>
        <scheme val="minor"/>
      </rPr>
      <t xml:space="preserve">k
</t>
    </r>
    <r>
      <rPr>
        <sz val="11"/>
        <color theme="1"/>
        <rFont val="Calibri"/>
        <family val="2"/>
        <scheme val="minor"/>
      </rPr>
      <t>(Amount of kth advance)</t>
    </r>
  </si>
  <si>
    <t>k
(number of advance)</t>
  </si>
  <si>
    <r>
      <t>q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
(The number of full unit periods from the beginning of the term of the transaction to the kth advance)</t>
    </r>
  </si>
  <si>
    <r>
      <t>e</t>
    </r>
    <r>
      <rPr>
        <vertAlign val="subscript"/>
        <sz val="11"/>
        <color theme="1"/>
        <rFont val="Calibri"/>
        <family val="2"/>
        <scheme val="minor"/>
      </rPr>
      <t xml:space="preserve">k
</t>
    </r>
    <r>
      <rPr>
        <sz val="11"/>
        <color theme="1"/>
        <rFont val="Calibri"/>
        <family val="2"/>
        <scheme val="minor"/>
      </rPr>
      <t>(The fraction of a unit-period in the time interval from the beginning of the term of the transaction to the kth advance)</t>
    </r>
  </si>
  <si>
    <t>m
(The number of advances)</t>
  </si>
  <si>
    <r>
      <t>P</t>
    </r>
    <r>
      <rPr>
        <vertAlign val="subscript"/>
        <sz val="11"/>
        <color theme="1"/>
        <rFont val="Calibri"/>
        <family val="2"/>
        <scheme val="minor"/>
      </rPr>
      <t xml:space="preserve">j
</t>
    </r>
    <r>
      <rPr>
        <sz val="11"/>
        <color theme="1"/>
        <rFont val="Calibri"/>
        <family val="2"/>
        <scheme val="minor"/>
      </rPr>
      <t>(Amount of jth payment)</t>
    </r>
  </si>
  <si>
    <r>
      <t>t</t>
    </r>
    <r>
      <rPr>
        <vertAlign val="subscript"/>
        <sz val="11"/>
        <color theme="1"/>
        <rFont val="Calibri"/>
        <family val="2"/>
        <scheme val="minor"/>
      </rPr>
      <t>j</t>
    </r>
    <r>
      <rPr>
        <sz val="11"/>
        <color theme="1"/>
        <rFont val="Calibri"/>
        <family val="2"/>
        <scheme val="minor"/>
      </rPr>
      <t xml:space="preserve"> 
(The number of full unit periods from the beginning of the term of the transaction to the jth payment)</t>
    </r>
  </si>
  <si>
    <r>
      <t>f</t>
    </r>
    <r>
      <rPr>
        <vertAlign val="subscript"/>
        <sz val="11"/>
        <color theme="1"/>
        <rFont val="Calibri"/>
        <family val="2"/>
        <scheme val="minor"/>
      </rPr>
      <t xml:space="preserve">j
</t>
    </r>
    <r>
      <rPr>
        <sz val="11"/>
        <color theme="1"/>
        <rFont val="Calibri"/>
        <family val="2"/>
        <scheme val="minor"/>
      </rPr>
      <t>(The fraction of a unit-period in the time interval from the beginning of the term of the transaction to the jth payment)</t>
    </r>
  </si>
  <si>
    <t>n
(The number of payments)</t>
  </si>
  <si>
    <t>äx
(The present value of 1 per unit-period for x unit-periods, first payment due immediatley)</t>
  </si>
  <si>
    <t>w 
(The number of unit periods per year)</t>
  </si>
  <si>
    <t>my
Unit Period in Days</t>
  </si>
  <si>
    <t>i 
(The percentage rate of finance charge per unit-period, expressed as a decimal equivalent)</t>
  </si>
  <si>
    <t>MONTH</t>
  </si>
  <si>
    <t>I 
(wi x 100 = The nominal annual percentage rate - APR)</t>
  </si>
  <si>
    <t>my
Unit Period
Per Payment</t>
  </si>
  <si>
    <t>my
Unit Period</t>
  </si>
  <si>
    <t>Day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</si>
</sst>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%"/>
    <numFmt numFmtId="166" formatCode="#,##0.0"/>
    <numFmt numFmtId="167" formatCode="#,##0.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 wrapText="1"/>
    </xf>
    <xf numFmtId="167" fontId="0" fillId="0" borderId="0" xfId="0" applyNumberFormat="1" applyAlignment="1">
      <alignment horizontal="center" wrapText="1"/>
    </xf>
    <xf numFmtId="0" fontId="0" fillId="3" borderId="0" xfId="0" applyFill="1" applyAlignment="1">
      <alignment horizontal="center" wrapText="1"/>
    </xf>
    <xf numFmtId="4" fontId="0" fillId="3" borderId="0" xfId="0" applyNumberFormat="1" applyFill="1" applyAlignment="1">
      <alignment horizontal="center" wrapText="1"/>
    </xf>
    <xf numFmtId="3" fontId="0" fillId="4" borderId="0" xfId="0" applyNumberFormat="1" applyFill="1" applyAlignment="1">
      <alignment horizontal="center"/>
    </xf>
    <xf numFmtId="167" fontId="0" fillId="2" borderId="0" xfId="0" applyNumberFormat="1" applyFill="1" applyAlignment="1">
      <alignment horizontal="center" wrapText="1"/>
    </xf>
    <xf numFmtId="2" fontId="0" fillId="0" borderId="0" xfId="0" applyNumberFormat="1" applyAlignment="1">
      <alignment horizontal="center" wrapText="1"/>
    </xf>
    <xf numFmtId="4" fontId="0" fillId="4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14" fontId="0" fillId="0" borderId="1" xfId="0" applyNumberFormat="1" applyBorder="1"/>
    <xf numFmtId="165" fontId="0" fillId="2" borderId="0" xfId="1" applyNumberFormat="1" applyFont="1" applyFill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45492-136A-42E5-8011-41581D590371}">
  <dimension ref="A1:T63"/>
  <sheetViews>
    <sheetView tabSelected="1" zoomScale="85" zoomScaleNormal="85" workbookViewId="0">
      <selection activeCell="E9" sqref="E9"/>
    </sheetView>
  </sheetViews>
  <sheetFormatPr defaultRowHeight="15" x14ac:dyDescent="0.25"/>
  <cols>
    <col min="1" max="1" width="14" customWidth="1"/>
    <col min="2" max="2" width="14.42578125" style="1" customWidth="1"/>
    <col min="3" max="6" width="15.7109375" style="1" customWidth="1"/>
    <col min="7" max="18" width="15.7109375" style="3" customWidth="1"/>
    <col min="19" max="20" width="15.7109375" style="1" customWidth="1"/>
    <col min="21" max="16384" width="9.140625" style="1"/>
  </cols>
  <sheetData>
    <row r="1" spans="1:20" s="3" customFormat="1" ht="153" x14ac:dyDescent="0.25">
      <c r="A1" s="2" t="s">
        <v>0</v>
      </c>
      <c r="B1" s="3" t="s">
        <v>1</v>
      </c>
      <c r="C1" s="3" t="s">
        <v>19</v>
      </c>
      <c r="D1" s="3" t="s">
        <v>20</v>
      </c>
      <c r="E1" s="3" t="s">
        <v>15</v>
      </c>
      <c r="F1" s="3" t="s">
        <v>5</v>
      </c>
      <c r="G1" s="3" t="s">
        <v>4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16</v>
      </c>
      <c r="P1" s="11" t="s">
        <v>13</v>
      </c>
      <c r="Q1" s="3" t="s">
        <v>14</v>
      </c>
      <c r="R1" s="3" t="s">
        <v>18</v>
      </c>
      <c r="S1" s="3" t="s">
        <v>3</v>
      </c>
      <c r="T1" s="3" t="s">
        <v>2</v>
      </c>
    </row>
    <row r="2" spans="1:20" x14ac:dyDescent="0.25">
      <c r="A2" s="18">
        <v>45153</v>
      </c>
      <c r="B2" s="8">
        <v>-100000</v>
      </c>
      <c r="C2" s="4"/>
      <c r="D2" s="13" t="s">
        <v>17</v>
      </c>
      <c r="E2" s="13">
        <v>30</v>
      </c>
      <c r="F2" s="4">
        <f>IF(B2&lt;0,COUNTIF($B$2:B2,"&lt;"&amp;0),0)</f>
        <v>1</v>
      </c>
      <c r="G2" s="5">
        <f t="shared" ref="G2" si="0">IF(B2&lt;0,B2,0)</f>
        <v>-100000</v>
      </c>
      <c r="H2" s="9">
        <f t="shared" ref="H2" si="1">IF(B2&lt;0,(YEAR(A2)-YEAR($A$2))*12+MONTH(A2)-MONTH($A$2),0)</f>
        <v>0</v>
      </c>
      <c r="I2" s="5">
        <f>IF(B2&lt;0,ROUND((DATE(YEAR(A2),MONTH(A2)-H2,DAY(A2))-$A$2)/$E$2,2),0)</f>
        <v>0</v>
      </c>
      <c r="J2" s="5">
        <f>IF(B2&lt;0,COUNTIF($B$2:B2,"&lt;"&amp;0),0)</f>
        <v>1</v>
      </c>
      <c r="K2" s="5">
        <f t="shared" ref="K2" si="2">IF(B2&gt;0,B2,0)</f>
        <v>0</v>
      </c>
      <c r="L2" s="6">
        <v>0</v>
      </c>
      <c r="M2" s="15">
        <v>0</v>
      </c>
      <c r="N2" s="5">
        <f>IF(B2&gt;0,COUNTIF($B$2:B2,"&gt;"&amp;0),0)</f>
        <v>0</v>
      </c>
      <c r="O2" s="14">
        <v>6.6666766251066659E-3</v>
      </c>
      <c r="P2" s="12"/>
      <c r="Q2" s="16">
        <v>12</v>
      </c>
      <c r="R2" s="19">
        <f>O2*Q2</f>
        <v>8.0000119501279998E-2</v>
      </c>
      <c r="S2" s="7">
        <f t="shared" ref="S2:S26" si="3">IF(B2&lt;0,B2/((1+I2*O2)*(1+O2)^H2),B2/((1+M2*O2)*(1+O2)^L2))</f>
        <v>-100000</v>
      </c>
      <c r="T2" s="17">
        <f>SUM(S:S)</f>
        <v>-3.7267517882355605E-5</v>
      </c>
    </row>
    <row r="3" spans="1:20" x14ac:dyDescent="0.25">
      <c r="A3" s="18">
        <v>45184</v>
      </c>
      <c r="B3" s="8">
        <v>2027.64</v>
      </c>
      <c r="C3" s="13" t="s">
        <v>21</v>
      </c>
      <c r="D3" s="4"/>
      <c r="E3" s="4"/>
      <c r="F3" s="4">
        <f>IF(B3&lt;0,COUNTIF($B$2:B3,"&lt;"&amp;0),0)</f>
        <v>0</v>
      </c>
      <c r="G3" s="5">
        <f>IF(B3&lt;0,B3,0)</f>
        <v>0</v>
      </c>
      <c r="H3" s="9">
        <f>IF(B3&lt;0,(YEAR(A3)-YEAR($A$2))*12+MONTH(A3)-MONTH($A$2),0)</f>
        <v>0</v>
      </c>
      <c r="I3" s="5">
        <f>IF(B3&lt;0,ROUND((DATE(YEAR(A3),MONTH(A3)-H3,DAY(A3))-$A$2)/$E$2,2),0)</f>
        <v>0</v>
      </c>
      <c r="J3" s="5">
        <f>IF(B3&lt;0,COUNTIF($B$2:B3,"&lt;"&amp;0),0)</f>
        <v>0</v>
      </c>
      <c r="K3" s="5">
        <f>IF(B3&gt;0,B3,0)</f>
        <v>2027.64</v>
      </c>
      <c r="L3" s="6">
        <v>1</v>
      </c>
      <c r="M3" s="15">
        <v>0</v>
      </c>
      <c r="N3" s="5">
        <f>IF(B3&gt;0,COUNTIF($B$2:B3,"&gt;"&amp;0),0)</f>
        <v>1</v>
      </c>
      <c r="O3" s="10">
        <f>$O$2</f>
        <v>6.6666766251066659E-3</v>
      </c>
      <c r="P3" s="12"/>
      <c r="Q3" s="5"/>
      <c r="R3" s="5"/>
      <c r="S3" s="7">
        <f>IF(B3&lt;0,B3/((1+I3*O3)*(1+O3)^H3),B3/((1+M3*O3)*(1+O3)^L3))</f>
        <v>2014.2119006042301</v>
      </c>
    </row>
    <row r="4" spans="1:20" x14ac:dyDescent="0.25">
      <c r="A4" s="18">
        <v>45214</v>
      </c>
      <c r="B4" s="8">
        <v>2027.64</v>
      </c>
      <c r="C4" s="13" t="s">
        <v>17</v>
      </c>
      <c r="D4" s="4"/>
      <c r="E4" s="4"/>
      <c r="F4" s="4">
        <f>IF(B4&lt;0,COUNTIF($B$2:B4,"&lt;"&amp;0),0)</f>
        <v>0</v>
      </c>
      <c r="G4" s="5">
        <f>IF(B4&lt;0,B4,0)</f>
        <v>0</v>
      </c>
      <c r="H4" s="9">
        <f>IF(B4&lt;0,(YEAR(A4)-YEAR($A$2))*12+MONTH(A4)-MONTH($A$2),0)</f>
        <v>0</v>
      </c>
      <c r="I4" s="5">
        <f>IF(B4&lt;0,ROUND((DATE(YEAR(A4),MONTH(A4)-H4,DAY(A4))-$A$2)/$E$2,2),0)</f>
        <v>0</v>
      </c>
      <c r="J4" s="5">
        <f>IF(B4&lt;0,COUNTIF($B$2:B4,"&lt;"&amp;0),0)</f>
        <v>0</v>
      </c>
      <c r="K4" s="5">
        <f>IF(B4&gt;0,B4,0)</f>
        <v>2027.64</v>
      </c>
      <c r="L4" s="6">
        <v>2</v>
      </c>
      <c r="M4" s="15">
        <v>0</v>
      </c>
      <c r="N4" s="5">
        <f>IF(B4&gt;0,COUNTIF($B$2:B4,"&gt;"&amp;0),0)</f>
        <v>2</v>
      </c>
      <c r="O4" s="10">
        <f t="shared" ref="O4:O63" si="4">$O$2</f>
        <v>6.6666766251066659E-3</v>
      </c>
      <c r="P4" s="12"/>
      <c r="Q4" s="5"/>
      <c r="R4" s="5"/>
      <c r="S4" s="7">
        <f>IF(B4&lt;0,B4/((1+I4*O4)*(1+O4)^H4),B4/((1+M4*O4)*(1+O4)^L4))</f>
        <v>2000.8727291509861</v>
      </c>
    </row>
    <row r="5" spans="1:20" x14ac:dyDescent="0.25">
      <c r="A5" s="18">
        <v>45245</v>
      </c>
      <c r="B5" s="8">
        <v>2027.64</v>
      </c>
      <c r="C5" s="13" t="s">
        <v>17</v>
      </c>
      <c r="D5" s="4"/>
      <c r="E5" s="4"/>
      <c r="F5" s="4">
        <f>IF(B5&lt;0,COUNTIF($B$2:B5,"&lt;"&amp;0),0)</f>
        <v>0</v>
      </c>
      <c r="G5" s="5">
        <f t="shared" ref="G5:G63" si="5">IF(B5&lt;0,B5,0)</f>
        <v>0</v>
      </c>
      <c r="H5" s="9">
        <f t="shared" ref="H5:H63" si="6">IF(B5&lt;0,(YEAR(A5)-YEAR($A$2))*12+MONTH(A5)-MONTH($A$2),0)</f>
        <v>0</v>
      </c>
      <c r="I5" s="5">
        <f t="shared" ref="I5:I63" si="7">IF(B5&lt;0,ROUND((DATE(YEAR(A5),MONTH(A5)-H5,DAY(A5))-$A$2)/$E$2,2),0)</f>
        <v>0</v>
      </c>
      <c r="J5" s="5">
        <f>IF(B5&lt;0,COUNTIF($B$2:B5,"&lt;"&amp;0),0)</f>
        <v>0</v>
      </c>
      <c r="K5" s="5">
        <f t="shared" ref="K5:K63" si="8">IF(B5&gt;0,B5,0)</f>
        <v>2027.64</v>
      </c>
      <c r="L5" s="6">
        <v>3</v>
      </c>
      <c r="M5" s="15">
        <v>0</v>
      </c>
      <c r="N5" s="5">
        <f>IF(B5&gt;0,COUNTIF($B$2:B5,"&gt;"&amp;0),0)</f>
        <v>3</v>
      </c>
      <c r="O5" s="10">
        <f t="shared" si="4"/>
        <v>6.6666766251066659E-3</v>
      </c>
      <c r="P5" s="12"/>
      <c r="Q5" s="5"/>
      <c r="R5" s="5"/>
      <c r="S5" s="7">
        <f t="shared" si="3"/>
        <v>1987.6218967126222</v>
      </c>
    </row>
    <row r="6" spans="1:20" x14ac:dyDescent="0.25">
      <c r="A6" s="18">
        <v>45275</v>
      </c>
      <c r="B6" s="8">
        <v>2027.64</v>
      </c>
      <c r="C6" s="13" t="s">
        <v>17</v>
      </c>
      <c r="D6" s="4"/>
      <c r="E6" s="4"/>
      <c r="F6" s="4">
        <f>IF(B6&lt;0,COUNTIF($B$2:B6,"&lt;"&amp;0),0)</f>
        <v>0</v>
      </c>
      <c r="G6" s="5">
        <f t="shared" si="5"/>
        <v>0</v>
      </c>
      <c r="H6" s="9">
        <f t="shared" si="6"/>
        <v>0</v>
      </c>
      <c r="I6" s="5">
        <f t="shared" si="7"/>
        <v>0</v>
      </c>
      <c r="J6" s="5">
        <f>IF(B6&lt;0,COUNTIF($B$2:B6,"&lt;"&amp;0),0)</f>
        <v>0</v>
      </c>
      <c r="K6" s="5">
        <f t="shared" si="8"/>
        <v>2027.64</v>
      </c>
      <c r="L6" s="6">
        <v>4</v>
      </c>
      <c r="M6" s="15">
        <v>0</v>
      </c>
      <c r="N6" s="5">
        <f>IF(B6&gt;0,COUNTIF($B$2:B6,"&gt;"&amp;0),0)</f>
        <v>4</v>
      </c>
      <c r="O6" s="10">
        <f t="shared" si="4"/>
        <v>6.6666766251066659E-3</v>
      </c>
      <c r="P6" s="12"/>
      <c r="Q6" s="5"/>
      <c r="R6" s="5"/>
      <c r="S6" s="7">
        <f t="shared" si="3"/>
        <v>1974.4588182616812</v>
      </c>
    </row>
    <row r="7" spans="1:20" x14ac:dyDescent="0.25">
      <c r="A7" s="18">
        <v>45306</v>
      </c>
      <c r="B7" s="8">
        <v>2027.64</v>
      </c>
      <c r="C7" s="13" t="s">
        <v>17</v>
      </c>
      <c r="D7" s="4"/>
      <c r="E7" s="4"/>
      <c r="F7" s="4">
        <f>IF(B7&lt;0,COUNTIF($B$2:B7,"&lt;"&amp;0),0)</f>
        <v>0</v>
      </c>
      <c r="G7" s="5">
        <f t="shared" si="5"/>
        <v>0</v>
      </c>
      <c r="H7" s="9">
        <f t="shared" si="6"/>
        <v>0</v>
      </c>
      <c r="I7" s="5">
        <f t="shared" si="7"/>
        <v>0</v>
      </c>
      <c r="J7" s="5">
        <f>IF(B7&lt;0,COUNTIF($B$2:B7,"&lt;"&amp;0),0)</f>
        <v>0</v>
      </c>
      <c r="K7" s="5">
        <f t="shared" si="8"/>
        <v>2027.64</v>
      </c>
      <c r="L7" s="6">
        <v>5</v>
      </c>
      <c r="M7" s="15">
        <v>0</v>
      </c>
      <c r="N7" s="5">
        <f>IF(B7&gt;0,COUNTIF($B$2:B7,"&gt;"&amp;0),0)</f>
        <v>5</v>
      </c>
      <c r="O7" s="10">
        <f t="shared" si="4"/>
        <v>6.6666766251066659E-3</v>
      </c>
      <c r="P7" s="12"/>
      <c r="Q7" s="5"/>
      <c r="R7" s="5"/>
      <c r="S7" s="7">
        <f t="shared" si="3"/>
        <v>1961.3829126450669</v>
      </c>
    </row>
    <row r="8" spans="1:20" x14ac:dyDescent="0.25">
      <c r="A8" s="18">
        <v>45337</v>
      </c>
      <c r="B8" s="8">
        <v>2027.64</v>
      </c>
      <c r="C8" s="13" t="s">
        <v>17</v>
      </c>
      <c r="D8" s="4"/>
      <c r="E8" s="4"/>
      <c r="F8" s="4">
        <f>IF(B8&lt;0,COUNTIF($B$2:B8,"&lt;"&amp;0),0)</f>
        <v>0</v>
      </c>
      <c r="G8" s="5">
        <f t="shared" si="5"/>
        <v>0</v>
      </c>
      <c r="H8" s="9">
        <f t="shared" si="6"/>
        <v>0</v>
      </c>
      <c r="I8" s="5">
        <f t="shared" si="7"/>
        <v>0</v>
      </c>
      <c r="J8" s="5">
        <f>IF(B8&lt;0,COUNTIF($B$2:B8,"&lt;"&amp;0),0)</f>
        <v>0</v>
      </c>
      <c r="K8" s="5">
        <f t="shared" si="8"/>
        <v>2027.64</v>
      </c>
      <c r="L8" s="6">
        <v>6</v>
      </c>
      <c r="M8" s="15">
        <v>0</v>
      </c>
      <c r="N8" s="5">
        <f>IF(B8&gt;0,COUNTIF($B$2:B8,"&gt;"&amp;0),0)</f>
        <v>6</v>
      </c>
      <c r="O8" s="10">
        <f t="shared" si="4"/>
        <v>6.6666766251066659E-3</v>
      </c>
      <c r="P8" s="12"/>
      <c r="Q8" s="5"/>
      <c r="R8" s="5"/>
      <c r="S8" s="7">
        <f t="shared" si="3"/>
        <v>1948.3936025583837</v>
      </c>
    </row>
    <row r="9" spans="1:20" x14ac:dyDescent="0.25">
      <c r="A9" s="18">
        <v>45366</v>
      </c>
      <c r="B9" s="8">
        <v>2027.64</v>
      </c>
      <c r="C9" s="13" t="s">
        <v>17</v>
      </c>
      <c r="D9" s="4"/>
      <c r="E9" s="4"/>
      <c r="F9" s="4">
        <f>IF(B9&lt;0,COUNTIF($B$2:B9,"&lt;"&amp;0),0)</f>
        <v>0</v>
      </c>
      <c r="G9" s="5">
        <f t="shared" si="5"/>
        <v>0</v>
      </c>
      <c r="H9" s="9">
        <f t="shared" si="6"/>
        <v>0</v>
      </c>
      <c r="I9" s="5">
        <f t="shared" si="7"/>
        <v>0</v>
      </c>
      <c r="J9" s="5">
        <f>IF(B9&lt;0,COUNTIF($B$2:B9,"&lt;"&amp;0),0)</f>
        <v>0</v>
      </c>
      <c r="K9" s="5">
        <f t="shared" si="8"/>
        <v>2027.64</v>
      </c>
      <c r="L9" s="6">
        <v>7</v>
      </c>
      <c r="M9" s="15">
        <v>0</v>
      </c>
      <c r="N9" s="5">
        <f>IF(B9&gt;0,COUNTIF($B$2:B9,"&gt;"&amp;0),0)</f>
        <v>7</v>
      </c>
      <c r="O9" s="10">
        <f t="shared" si="4"/>
        <v>6.6666766251066659E-3</v>
      </c>
      <c r="P9" s="12"/>
      <c r="Q9" s="5"/>
      <c r="R9" s="5"/>
      <c r="S9" s="7">
        <f t="shared" si="3"/>
        <v>1935.4903145204501</v>
      </c>
    </row>
    <row r="10" spans="1:20" x14ac:dyDescent="0.25">
      <c r="A10" s="18">
        <v>45397</v>
      </c>
      <c r="B10" s="8">
        <v>2027.64</v>
      </c>
      <c r="C10" s="13" t="s">
        <v>17</v>
      </c>
      <c r="D10" s="4"/>
      <c r="E10" s="4"/>
      <c r="F10" s="4">
        <f>IF(B10&lt;0,COUNTIF($B$2:B10,"&lt;"&amp;0),0)</f>
        <v>0</v>
      </c>
      <c r="G10" s="5">
        <f t="shared" si="5"/>
        <v>0</v>
      </c>
      <c r="H10" s="9">
        <f t="shared" si="6"/>
        <v>0</v>
      </c>
      <c r="I10" s="5">
        <f t="shared" si="7"/>
        <v>0</v>
      </c>
      <c r="J10" s="5">
        <f>IF(B10&lt;0,COUNTIF($B$2:B10,"&lt;"&amp;0),0)</f>
        <v>0</v>
      </c>
      <c r="K10" s="5">
        <f t="shared" si="8"/>
        <v>2027.64</v>
      </c>
      <c r="L10" s="6">
        <v>8</v>
      </c>
      <c r="M10" s="15">
        <v>0</v>
      </c>
      <c r="N10" s="5">
        <f>IF(B10&gt;0,COUNTIF($B$2:B10,"&gt;"&amp;0),0)</f>
        <v>8</v>
      </c>
      <c r="O10" s="10">
        <f t="shared" si="4"/>
        <v>6.6666766251066659E-3</v>
      </c>
      <c r="P10" s="12"/>
      <c r="Q10" s="5"/>
      <c r="R10" s="5"/>
      <c r="S10" s="7">
        <f t="shared" si="3"/>
        <v>1922.6724788479785</v>
      </c>
    </row>
    <row r="11" spans="1:20" x14ac:dyDescent="0.25">
      <c r="A11" s="18">
        <v>45427</v>
      </c>
      <c r="B11" s="8">
        <v>2027.64</v>
      </c>
      <c r="C11" s="13" t="s">
        <v>17</v>
      </c>
      <c r="D11" s="4"/>
      <c r="E11" s="4"/>
      <c r="F11" s="4">
        <f>IF(B11&lt;0,COUNTIF($B$2:B11,"&lt;"&amp;0),0)</f>
        <v>0</v>
      </c>
      <c r="G11" s="5">
        <f t="shared" si="5"/>
        <v>0</v>
      </c>
      <c r="H11" s="9">
        <f t="shared" si="6"/>
        <v>0</v>
      </c>
      <c r="I11" s="5">
        <f t="shared" si="7"/>
        <v>0</v>
      </c>
      <c r="J11" s="5">
        <f>IF(B11&lt;0,COUNTIF($B$2:B11,"&lt;"&amp;0),0)</f>
        <v>0</v>
      </c>
      <c r="K11" s="5">
        <f t="shared" si="8"/>
        <v>2027.64</v>
      </c>
      <c r="L11" s="6">
        <v>9</v>
      </c>
      <c r="M11" s="15">
        <v>0</v>
      </c>
      <c r="N11" s="5">
        <f>IF(B11&gt;0,COUNTIF($B$2:B11,"&gt;"&amp;0),0)</f>
        <v>9</v>
      </c>
      <c r="O11" s="10">
        <f t="shared" si="4"/>
        <v>6.6666766251066659E-3</v>
      </c>
      <c r="P11" s="12"/>
      <c r="Q11" s="5"/>
      <c r="R11" s="5"/>
      <c r="S11" s="7">
        <f t="shared" si="3"/>
        <v>1909.9395296304242</v>
      </c>
    </row>
    <row r="12" spans="1:20" x14ac:dyDescent="0.25">
      <c r="A12" s="18">
        <v>45458</v>
      </c>
      <c r="B12" s="8">
        <v>2027.64</v>
      </c>
      <c r="C12" s="13" t="s">
        <v>17</v>
      </c>
      <c r="D12" s="4"/>
      <c r="E12" s="4"/>
      <c r="F12" s="4">
        <f>IF(B12&lt;0,COUNTIF($B$2:B12,"&lt;"&amp;0),0)</f>
        <v>0</v>
      </c>
      <c r="G12" s="5">
        <f t="shared" si="5"/>
        <v>0</v>
      </c>
      <c r="H12" s="9">
        <f t="shared" si="6"/>
        <v>0</v>
      </c>
      <c r="I12" s="5">
        <f t="shared" si="7"/>
        <v>0</v>
      </c>
      <c r="J12" s="5">
        <f>IF(B12&lt;0,COUNTIF($B$2:B12,"&lt;"&amp;0),0)</f>
        <v>0</v>
      </c>
      <c r="K12" s="5">
        <f t="shared" si="8"/>
        <v>2027.64</v>
      </c>
      <c r="L12" s="6">
        <v>10</v>
      </c>
      <c r="M12" s="15">
        <v>0</v>
      </c>
      <c r="N12" s="5">
        <f>IF(B12&gt;0,COUNTIF($B$2:B12,"&gt;"&amp;0),0)</f>
        <v>10</v>
      </c>
      <c r="O12" s="10">
        <f t="shared" si="4"/>
        <v>6.6666766251066659E-3</v>
      </c>
      <c r="P12" s="12"/>
      <c r="Q12" s="5"/>
      <c r="R12" s="5"/>
      <c r="S12" s="7">
        <f t="shared" si="3"/>
        <v>1897.2909047049998</v>
      </c>
    </row>
    <row r="13" spans="1:20" x14ac:dyDescent="0.25">
      <c r="A13" s="18">
        <v>45488</v>
      </c>
      <c r="B13" s="8">
        <v>2027.64</v>
      </c>
      <c r="C13" s="13" t="s">
        <v>17</v>
      </c>
      <c r="D13" s="4"/>
      <c r="E13" s="4"/>
      <c r="F13" s="4">
        <f>IF(B13&lt;0,COUNTIF($B$2:B13,"&lt;"&amp;0),0)</f>
        <v>0</v>
      </c>
      <c r="G13" s="5">
        <f t="shared" si="5"/>
        <v>0</v>
      </c>
      <c r="H13" s="9">
        <f t="shared" si="6"/>
        <v>0</v>
      </c>
      <c r="I13" s="5">
        <f t="shared" si="7"/>
        <v>0</v>
      </c>
      <c r="J13" s="5">
        <f>IF(B13&lt;0,COUNTIF($B$2:B13,"&lt;"&amp;0),0)</f>
        <v>0</v>
      </c>
      <c r="K13" s="5">
        <f t="shared" si="8"/>
        <v>2027.64</v>
      </c>
      <c r="L13" s="6">
        <v>11</v>
      </c>
      <c r="M13" s="15">
        <v>0</v>
      </c>
      <c r="N13" s="5">
        <f>IF(B13&gt;0,COUNTIF($B$2:B13,"&gt;"&amp;0),0)</f>
        <v>11</v>
      </c>
      <c r="O13" s="10">
        <f t="shared" si="4"/>
        <v>6.6666766251066659E-3</v>
      </c>
      <c r="P13" s="12"/>
      <c r="Q13" s="5"/>
      <c r="R13" s="5"/>
      <c r="S13" s="7">
        <f t="shared" si="3"/>
        <v>1884.7260456318566</v>
      </c>
    </row>
    <row r="14" spans="1:20" x14ac:dyDescent="0.25">
      <c r="A14" s="18">
        <v>45519</v>
      </c>
      <c r="B14" s="8">
        <v>2027.64</v>
      </c>
      <c r="C14" s="13" t="s">
        <v>17</v>
      </c>
      <c r="D14" s="4"/>
      <c r="E14" s="4"/>
      <c r="F14" s="4">
        <f>IF(B14&lt;0,COUNTIF($B$2:B14,"&lt;"&amp;0),0)</f>
        <v>0</v>
      </c>
      <c r="G14" s="5">
        <f t="shared" si="5"/>
        <v>0</v>
      </c>
      <c r="H14" s="9">
        <f t="shared" si="6"/>
        <v>0</v>
      </c>
      <c r="I14" s="5">
        <f t="shared" si="7"/>
        <v>0</v>
      </c>
      <c r="J14" s="5">
        <f>IF(B14&lt;0,COUNTIF($B$2:B14,"&lt;"&amp;0),0)</f>
        <v>0</v>
      </c>
      <c r="K14" s="5">
        <f t="shared" si="8"/>
        <v>2027.64</v>
      </c>
      <c r="L14" s="6">
        <v>12</v>
      </c>
      <c r="M14" s="15">
        <v>0</v>
      </c>
      <c r="N14" s="5">
        <f>IF(B14&gt;0,COUNTIF($B$2:B14,"&gt;"&amp;0),0)</f>
        <v>12</v>
      </c>
      <c r="O14" s="10">
        <f t="shared" si="4"/>
        <v>6.6666766251066659E-3</v>
      </c>
      <c r="P14" s="12"/>
      <c r="Q14" s="5"/>
      <c r="R14" s="5"/>
      <c r="S14" s="7">
        <f t="shared" si="3"/>
        <v>1872.2443976694269</v>
      </c>
    </row>
    <row r="15" spans="1:20" x14ac:dyDescent="0.25">
      <c r="A15" s="18">
        <v>45550</v>
      </c>
      <c r="B15" s="8">
        <v>2027.64</v>
      </c>
      <c r="C15" s="13" t="s">
        <v>17</v>
      </c>
      <c r="D15" s="4"/>
      <c r="E15" s="4"/>
      <c r="F15" s="4">
        <f>IF(B15&lt;0,COUNTIF($B$2:B15,"&lt;"&amp;0),0)</f>
        <v>0</v>
      </c>
      <c r="G15" s="5">
        <f t="shared" si="5"/>
        <v>0</v>
      </c>
      <c r="H15" s="9">
        <f t="shared" si="6"/>
        <v>0</v>
      </c>
      <c r="I15" s="5">
        <f t="shared" si="7"/>
        <v>0</v>
      </c>
      <c r="J15" s="5">
        <f>IF(B15&lt;0,COUNTIF($B$2:B15,"&lt;"&amp;0),0)</f>
        <v>0</v>
      </c>
      <c r="K15" s="5">
        <f t="shared" si="8"/>
        <v>2027.64</v>
      </c>
      <c r="L15" s="6">
        <v>13</v>
      </c>
      <c r="M15" s="15">
        <v>0</v>
      </c>
      <c r="N15" s="5">
        <f>IF(B15&gt;0,COUNTIF($B$2:B15,"&gt;"&amp;0),0)</f>
        <v>13</v>
      </c>
      <c r="O15" s="10">
        <f t="shared" si="4"/>
        <v>6.6666766251066659E-3</v>
      </c>
      <c r="P15" s="12"/>
      <c r="Q15" s="5"/>
      <c r="R15" s="5"/>
      <c r="S15" s="7">
        <f t="shared" si="3"/>
        <v>1859.8454097499352</v>
      </c>
    </row>
    <row r="16" spans="1:20" x14ac:dyDescent="0.25">
      <c r="A16" s="18">
        <v>45580</v>
      </c>
      <c r="B16" s="8">
        <v>2027.64</v>
      </c>
      <c r="C16" s="13" t="s">
        <v>17</v>
      </c>
      <c r="D16" s="4"/>
      <c r="E16" s="4"/>
      <c r="F16" s="4">
        <f>IF(B16&lt;0,COUNTIF($B$2:B16,"&lt;"&amp;0),0)</f>
        <v>0</v>
      </c>
      <c r="G16" s="5">
        <f t="shared" si="5"/>
        <v>0</v>
      </c>
      <c r="H16" s="9">
        <f t="shared" si="6"/>
        <v>0</v>
      </c>
      <c r="I16" s="5">
        <f t="shared" si="7"/>
        <v>0</v>
      </c>
      <c r="J16" s="5">
        <f>IF(B16&lt;0,COUNTIF($B$2:B16,"&lt;"&amp;0),0)</f>
        <v>0</v>
      </c>
      <c r="K16" s="5">
        <f t="shared" si="8"/>
        <v>2027.64</v>
      </c>
      <c r="L16" s="6">
        <v>14</v>
      </c>
      <c r="M16" s="15">
        <v>0</v>
      </c>
      <c r="N16" s="5">
        <f>IF(B16&gt;0,COUNTIF($B$2:B16,"&gt;"&amp;0),0)</f>
        <v>14</v>
      </c>
      <c r="O16" s="10">
        <f t="shared" si="4"/>
        <v>6.6666766251066659E-3</v>
      </c>
      <c r="P16" s="12"/>
      <c r="Q16" s="5"/>
      <c r="R16" s="5"/>
      <c r="S16" s="7">
        <f t="shared" si="3"/>
        <v>1847.5285344550659</v>
      </c>
    </row>
    <row r="17" spans="1:19" x14ac:dyDescent="0.25">
      <c r="A17" s="18">
        <v>45611</v>
      </c>
      <c r="B17" s="8">
        <v>2027.64</v>
      </c>
      <c r="C17" s="13" t="s">
        <v>17</v>
      </c>
      <c r="D17" s="4"/>
      <c r="E17" s="4"/>
      <c r="F17" s="4">
        <f>IF(B17&lt;0,COUNTIF($B$2:B17,"&lt;"&amp;0),0)</f>
        <v>0</v>
      </c>
      <c r="G17" s="5">
        <f t="shared" si="5"/>
        <v>0</v>
      </c>
      <c r="H17" s="9">
        <f t="shared" si="6"/>
        <v>0</v>
      </c>
      <c r="I17" s="5">
        <f t="shared" si="7"/>
        <v>0</v>
      </c>
      <c r="J17" s="5">
        <f>IF(B17&lt;0,COUNTIF($B$2:B17,"&lt;"&amp;0),0)</f>
        <v>0</v>
      </c>
      <c r="K17" s="5">
        <f t="shared" si="8"/>
        <v>2027.64</v>
      </c>
      <c r="L17" s="6">
        <v>15</v>
      </c>
      <c r="M17" s="15">
        <v>0</v>
      </c>
      <c r="N17" s="5">
        <f>IF(B17&gt;0,COUNTIF($B$2:B17,"&gt;"&amp;0),0)</f>
        <v>15</v>
      </c>
      <c r="O17" s="10">
        <f t="shared" si="4"/>
        <v>6.6666766251066659E-3</v>
      </c>
      <c r="P17" s="12"/>
      <c r="Q17" s="5"/>
      <c r="R17" s="5"/>
      <c r="S17" s="7">
        <f t="shared" si="3"/>
        <v>1835.2932279917968</v>
      </c>
    </row>
    <row r="18" spans="1:19" x14ac:dyDescent="0.25">
      <c r="A18" s="18">
        <v>45641</v>
      </c>
      <c r="B18" s="8">
        <v>2027.64</v>
      </c>
      <c r="C18" s="13" t="s">
        <v>17</v>
      </c>
      <c r="D18" s="4"/>
      <c r="E18" s="4"/>
      <c r="F18" s="4">
        <f>IF(B18&lt;0,COUNTIF($B$2:B18,"&lt;"&amp;0),0)</f>
        <v>0</v>
      </c>
      <c r="G18" s="5">
        <f t="shared" si="5"/>
        <v>0</v>
      </c>
      <c r="H18" s="9">
        <f t="shared" si="6"/>
        <v>0</v>
      </c>
      <c r="I18" s="5">
        <f t="shared" si="7"/>
        <v>0</v>
      </c>
      <c r="J18" s="5">
        <f>IF(B18&lt;0,COUNTIF($B$2:B18,"&lt;"&amp;0),0)</f>
        <v>0</v>
      </c>
      <c r="K18" s="5">
        <f t="shared" si="8"/>
        <v>2027.64</v>
      </c>
      <c r="L18" s="6">
        <v>16</v>
      </c>
      <c r="M18" s="15">
        <v>0</v>
      </c>
      <c r="N18" s="5">
        <f>IF(B18&gt;0,COUNTIF($B$2:B18,"&gt;"&amp;0),0)</f>
        <v>16</v>
      </c>
      <c r="O18" s="10">
        <f t="shared" si="4"/>
        <v>6.6666766251066659E-3</v>
      </c>
      <c r="P18" s="12"/>
      <c r="Q18" s="5"/>
      <c r="R18" s="5"/>
      <c r="S18" s="7">
        <f t="shared" si="3"/>
        <v>1823.1389501683877</v>
      </c>
    </row>
    <row r="19" spans="1:19" x14ac:dyDescent="0.25">
      <c r="A19" s="18">
        <v>45672</v>
      </c>
      <c r="B19" s="8">
        <v>2027.64</v>
      </c>
      <c r="C19" s="13" t="s">
        <v>17</v>
      </c>
      <c r="D19" s="4"/>
      <c r="E19" s="4"/>
      <c r="F19" s="4">
        <f>IF(B19&lt;0,COUNTIF($B$2:B19,"&lt;"&amp;0),0)</f>
        <v>0</v>
      </c>
      <c r="G19" s="5">
        <f t="shared" si="5"/>
        <v>0</v>
      </c>
      <c r="H19" s="9">
        <f t="shared" si="6"/>
        <v>0</v>
      </c>
      <c r="I19" s="5">
        <f t="shared" si="7"/>
        <v>0</v>
      </c>
      <c r="J19" s="5">
        <f>IF(B19&lt;0,COUNTIF($B$2:B19,"&lt;"&amp;0),0)</f>
        <v>0</v>
      </c>
      <c r="K19" s="5">
        <f t="shared" si="8"/>
        <v>2027.64</v>
      </c>
      <c r="L19" s="6">
        <v>17</v>
      </c>
      <c r="M19" s="15">
        <v>0</v>
      </c>
      <c r="N19" s="5">
        <f>IF(B19&gt;0,COUNTIF($B$2:B19,"&gt;"&amp;0),0)</f>
        <v>17</v>
      </c>
      <c r="O19" s="10">
        <f t="shared" si="4"/>
        <v>6.6666766251066659E-3</v>
      </c>
      <c r="P19" s="12"/>
      <c r="Q19" s="5"/>
      <c r="R19" s="5"/>
      <c r="S19" s="7">
        <f t="shared" si="3"/>
        <v>1811.0651643705339</v>
      </c>
    </row>
    <row r="20" spans="1:19" x14ac:dyDescent="0.25">
      <c r="A20" s="18">
        <v>45703</v>
      </c>
      <c r="B20" s="8">
        <v>2027.64</v>
      </c>
      <c r="C20" s="13" t="s">
        <v>17</v>
      </c>
      <c r="D20" s="4"/>
      <c r="E20" s="4"/>
      <c r="F20" s="4">
        <f>IF(B20&lt;0,COUNTIF($B$2:B20,"&lt;"&amp;0),0)</f>
        <v>0</v>
      </c>
      <c r="G20" s="5">
        <f t="shared" si="5"/>
        <v>0</v>
      </c>
      <c r="H20" s="9">
        <f t="shared" si="6"/>
        <v>0</v>
      </c>
      <c r="I20" s="5">
        <f t="shared" si="7"/>
        <v>0</v>
      </c>
      <c r="J20" s="5">
        <f>IF(B20&lt;0,COUNTIF($B$2:B20,"&lt;"&amp;0),0)</f>
        <v>0</v>
      </c>
      <c r="K20" s="5">
        <f t="shared" si="8"/>
        <v>2027.64</v>
      </c>
      <c r="L20" s="6">
        <v>18</v>
      </c>
      <c r="M20" s="15">
        <v>0</v>
      </c>
      <c r="N20" s="5">
        <f>IF(B20&gt;0,COUNTIF($B$2:B20,"&gt;"&amp;0),0)</f>
        <v>18</v>
      </c>
      <c r="O20" s="10">
        <f t="shared" si="4"/>
        <v>6.6666766251066659E-3</v>
      </c>
      <c r="P20" s="12"/>
      <c r="Q20" s="5"/>
      <c r="R20" s="5"/>
      <c r="S20" s="7">
        <f t="shared" si="3"/>
        <v>1799.0713375376724</v>
      </c>
    </row>
    <row r="21" spans="1:19" x14ac:dyDescent="0.25">
      <c r="A21" s="18">
        <v>45731</v>
      </c>
      <c r="B21" s="8">
        <v>2027.64</v>
      </c>
      <c r="C21" s="13" t="s">
        <v>17</v>
      </c>
      <c r="D21" s="4"/>
      <c r="E21" s="4"/>
      <c r="F21" s="4">
        <f>IF(B21&lt;0,COUNTIF($B$2:B21,"&lt;"&amp;0),0)</f>
        <v>0</v>
      </c>
      <c r="G21" s="5">
        <f t="shared" si="5"/>
        <v>0</v>
      </c>
      <c r="H21" s="9">
        <f t="shared" si="6"/>
        <v>0</v>
      </c>
      <c r="I21" s="5">
        <f t="shared" si="7"/>
        <v>0</v>
      </c>
      <c r="J21" s="5">
        <f>IF(B21&lt;0,COUNTIF($B$2:B21,"&lt;"&amp;0),0)</f>
        <v>0</v>
      </c>
      <c r="K21" s="5">
        <f t="shared" si="8"/>
        <v>2027.64</v>
      </c>
      <c r="L21" s="6">
        <v>19</v>
      </c>
      <c r="M21" s="15">
        <v>0</v>
      </c>
      <c r="N21" s="5">
        <f>IF(B21&gt;0,COUNTIF($B$2:B21,"&gt;"&amp;0),0)</f>
        <v>19</v>
      </c>
      <c r="O21" s="10">
        <f t="shared" si="4"/>
        <v>6.6666766251066659E-3</v>
      </c>
      <c r="P21" s="12"/>
      <c r="Q21" s="5"/>
      <c r="R21" s="5"/>
      <c r="S21" s="7">
        <f t="shared" si="3"/>
        <v>1787.1569401394477</v>
      </c>
    </row>
    <row r="22" spans="1:19" x14ac:dyDescent="0.25">
      <c r="A22" s="18">
        <v>45762</v>
      </c>
      <c r="B22" s="8">
        <v>2027.64</v>
      </c>
      <c r="C22" s="13" t="s">
        <v>17</v>
      </c>
      <c r="D22" s="4"/>
      <c r="E22" s="4"/>
      <c r="F22" s="4">
        <f>IF(B22&lt;0,COUNTIF($B$2:B22,"&lt;"&amp;0),0)</f>
        <v>0</v>
      </c>
      <c r="G22" s="5">
        <f t="shared" si="5"/>
        <v>0</v>
      </c>
      <c r="H22" s="9">
        <f t="shared" si="6"/>
        <v>0</v>
      </c>
      <c r="I22" s="5">
        <f t="shared" si="7"/>
        <v>0</v>
      </c>
      <c r="J22" s="5">
        <f>IF(B22&lt;0,COUNTIF($B$2:B22,"&lt;"&amp;0),0)</f>
        <v>0</v>
      </c>
      <c r="K22" s="5">
        <f t="shared" si="8"/>
        <v>2027.64</v>
      </c>
      <c r="L22" s="6">
        <v>20</v>
      </c>
      <c r="M22" s="15">
        <v>0</v>
      </c>
      <c r="N22" s="5">
        <f>IF(B22&gt;0,COUNTIF($B$2:B22,"&gt;"&amp;0),0)</f>
        <v>20</v>
      </c>
      <c r="O22" s="10">
        <f t="shared" si="4"/>
        <v>6.6666766251066659E-3</v>
      </c>
      <c r="P22" s="12"/>
      <c r="Q22" s="5"/>
      <c r="R22" s="5"/>
      <c r="S22" s="7">
        <f t="shared" si="3"/>
        <v>1775.3214461523332</v>
      </c>
    </row>
    <row r="23" spans="1:19" x14ac:dyDescent="0.25">
      <c r="A23" s="18">
        <v>45792</v>
      </c>
      <c r="B23" s="8">
        <v>2027.64</v>
      </c>
      <c r="C23" s="13" t="s">
        <v>17</v>
      </c>
      <c r="D23" s="4"/>
      <c r="E23" s="4"/>
      <c r="F23" s="4">
        <f>IF(B23&lt;0,COUNTIF($B$2:B23,"&lt;"&amp;0),0)</f>
        <v>0</v>
      </c>
      <c r="G23" s="5">
        <f t="shared" si="5"/>
        <v>0</v>
      </c>
      <c r="H23" s="9">
        <f t="shared" si="6"/>
        <v>0</v>
      </c>
      <c r="I23" s="5">
        <f t="shared" si="7"/>
        <v>0</v>
      </c>
      <c r="J23" s="5">
        <f>IF(B23&lt;0,COUNTIF($B$2:B23,"&lt;"&amp;0),0)</f>
        <v>0</v>
      </c>
      <c r="K23" s="5">
        <f t="shared" si="8"/>
        <v>2027.64</v>
      </c>
      <c r="L23" s="6">
        <v>21</v>
      </c>
      <c r="M23" s="15">
        <v>0</v>
      </c>
      <c r="N23" s="5">
        <f>IF(B23&gt;0,COUNTIF($B$2:B23,"&gt;"&amp;0),0)</f>
        <v>21</v>
      </c>
      <c r="O23" s="10">
        <f t="shared" si="4"/>
        <v>6.6666766251066659E-3</v>
      </c>
      <c r="P23" s="12"/>
      <c r="Q23" s="5"/>
      <c r="R23" s="5"/>
      <c r="S23" s="7">
        <f t="shared" si="3"/>
        <v>1763.5643330364078</v>
      </c>
    </row>
    <row r="24" spans="1:19" x14ac:dyDescent="0.25">
      <c r="A24" s="18">
        <v>45823</v>
      </c>
      <c r="B24" s="8">
        <v>2027.64</v>
      </c>
      <c r="C24" s="13" t="s">
        <v>17</v>
      </c>
      <c r="D24" s="4"/>
      <c r="E24" s="4"/>
      <c r="F24" s="4">
        <f>IF(B24&lt;0,COUNTIF($B$2:B24,"&lt;"&amp;0),0)</f>
        <v>0</v>
      </c>
      <c r="G24" s="5">
        <f t="shared" si="5"/>
        <v>0</v>
      </c>
      <c r="H24" s="9">
        <f t="shared" si="6"/>
        <v>0</v>
      </c>
      <c r="I24" s="5">
        <f t="shared" si="7"/>
        <v>0</v>
      </c>
      <c r="J24" s="5">
        <f>IF(B24&lt;0,COUNTIF($B$2:B24,"&lt;"&amp;0),0)</f>
        <v>0</v>
      </c>
      <c r="K24" s="5">
        <f t="shared" si="8"/>
        <v>2027.64</v>
      </c>
      <c r="L24" s="6">
        <v>22</v>
      </c>
      <c r="M24" s="15">
        <v>0</v>
      </c>
      <c r="N24" s="5">
        <f>IF(B24&gt;0,COUNTIF($B$2:B24,"&gt;"&amp;0),0)</f>
        <v>22</v>
      </c>
      <c r="O24" s="10">
        <f t="shared" si="4"/>
        <v>6.6666766251066659E-3</v>
      </c>
      <c r="P24" s="12"/>
      <c r="Q24" s="5"/>
      <c r="R24" s="5"/>
      <c r="S24" s="7">
        <f t="shared" si="3"/>
        <v>1751.8850817122834</v>
      </c>
    </row>
    <row r="25" spans="1:19" x14ac:dyDescent="0.25">
      <c r="A25" s="18">
        <v>45853</v>
      </c>
      <c r="B25" s="8">
        <v>2027.64</v>
      </c>
      <c r="C25" s="13" t="s">
        <v>17</v>
      </c>
      <c r="D25" s="4"/>
      <c r="E25" s="4"/>
      <c r="F25" s="4">
        <f>IF(B25&lt;0,COUNTIF($B$2:B25,"&lt;"&amp;0),0)</f>
        <v>0</v>
      </c>
      <c r="G25" s="5">
        <f t="shared" si="5"/>
        <v>0</v>
      </c>
      <c r="H25" s="9">
        <f t="shared" si="6"/>
        <v>0</v>
      </c>
      <c r="I25" s="5">
        <f t="shared" si="7"/>
        <v>0</v>
      </c>
      <c r="J25" s="5">
        <f>IF(B25&lt;0,COUNTIF($B$2:B25,"&lt;"&amp;0),0)</f>
        <v>0</v>
      </c>
      <c r="K25" s="5">
        <f t="shared" si="8"/>
        <v>2027.64</v>
      </c>
      <c r="L25" s="6">
        <v>23</v>
      </c>
      <c r="M25" s="15">
        <v>0</v>
      </c>
      <c r="N25" s="5">
        <f>IF(B25&gt;0,COUNTIF($B$2:B25,"&gt;"&amp;0),0)</f>
        <v>23</v>
      </c>
      <c r="O25" s="10">
        <f t="shared" si="4"/>
        <v>6.6666766251066659E-3</v>
      </c>
      <c r="P25" s="12"/>
      <c r="Q25" s="5"/>
      <c r="R25" s="5"/>
      <c r="S25" s="7">
        <f t="shared" si="3"/>
        <v>1740.2831765381902</v>
      </c>
    </row>
    <row r="26" spans="1:19" x14ac:dyDescent="0.25">
      <c r="A26" s="18">
        <v>45884</v>
      </c>
      <c r="B26" s="8">
        <v>2027.64</v>
      </c>
      <c r="C26" s="13" t="s">
        <v>17</v>
      </c>
      <c r="D26" s="4"/>
      <c r="E26" s="4"/>
      <c r="F26" s="4">
        <f>IF(B26&lt;0,COUNTIF($B$2:B26,"&lt;"&amp;0),0)</f>
        <v>0</v>
      </c>
      <c r="G26" s="5">
        <f t="shared" si="5"/>
        <v>0</v>
      </c>
      <c r="H26" s="9">
        <f t="shared" si="6"/>
        <v>0</v>
      </c>
      <c r="I26" s="5">
        <f t="shared" si="7"/>
        <v>0</v>
      </c>
      <c r="J26" s="5">
        <f>IF(B26&lt;0,COUNTIF($B$2:B26,"&lt;"&amp;0),0)</f>
        <v>0</v>
      </c>
      <c r="K26" s="5">
        <f t="shared" si="8"/>
        <v>2027.64</v>
      </c>
      <c r="L26" s="6">
        <v>24</v>
      </c>
      <c r="M26" s="15">
        <v>0</v>
      </c>
      <c r="N26" s="5">
        <f>IF(B26&gt;0,COUNTIF($B$2:B26,"&gt;"&amp;0),0)</f>
        <v>24</v>
      </c>
      <c r="O26" s="10">
        <f t="shared" si="4"/>
        <v>6.6666766251066659E-3</v>
      </c>
      <c r="P26" s="12"/>
      <c r="Q26" s="5"/>
      <c r="R26" s="5"/>
      <c r="S26" s="7">
        <f t="shared" si="3"/>
        <v>1728.7581052872083</v>
      </c>
    </row>
    <row r="27" spans="1:19" x14ac:dyDescent="0.25">
      <c r="A27" s="18">
        <v>45915</v>
      </c>
      <c r="B27" s="8">
        <v>2027.64</v>
      </c>
      <c r="C27" s="13" t="s">
        <v>17</v>
      </c>
      <c r="F27" s="4">
        <f>IF(B27&lt;0,COUNTIF($B$2:B27,"&lt;"&amp;0),0)</f>
        <v>0</v>
      </c>
      <c r="G27" s="5">
        <f t="shared" si="5"/>
        <v>0</v>
      </c>
      <c r="H27" s="9">
        <f t="shared" si="6"/>
        <v>0</v>
      </c>
      <c r="I27" s="5">
        <f t="shared" si="7"/>
        <v>0</v>
      </c>
      <c r="J27" s="5">
        <f>IF(B27&lt;0,COUNTIF($B$2:B27,"&lt;"&amp;0),0)</f>
        <v>0</v>
      </c>
      <c r="K27" s="5">
        <f t="shared" si="8"/>
        <v>2027.64</v>
      </c>
      <c r="L27" s="6">
        <v>25</v>
      </c>
      <c r="M27" s="15">
        <v>0</v>
      </c>
      <c r="N27" s="5">
        <f>IF(B27&gt;0,COUNTIF($B$2:B27,"&gt;"&amp;0),0)</f>
        <v>25</v>
      </c>
      <c r="O27" s="10">
        <f t="shared" si="4"/>
        <v>6.6666766251066659E-3</v>
      </c>
      <c r="P27" s="12"/>
      <c r="Q27" s="5"/>
      <c r="R27" s="5"/>
      <c r="S27" s="7">
        <f t="shared" ref="S27:S63" si="9">IF(B27&lt;0,B27/((1+I27*O27)*(1+O27)^H27),B27/((1+M27*O27)*(1+O27)^L27))</f>
        <v>1717.3093591246554</v>
      </c>
    </row>
    <row r="28" spans="1:19" x14ac:dyDescent="0.25">
      <c r="A28" s="18">
        <v>45945</v>
      </c>
      <c r="B28" s="8">
        <v>2027.64</v>
      </c>
      <c r="C28" s="13" t="s">
        <v>17</v>
      </c>
      <c r="F28" s="4">
        <f>IF(B28&lt;0,COUNTIF($B$2:B28,"&lt;"&amp;0),0)</f>
        <v>0</v>
      </c>
      <c r="G28" s="5">
        <f t="shared" si="5"/>
        <v>0</v>
      </c>
      <c r="H28" s="9">
        <f t="shared" si="6"/>
        <v>0</v>
      </c>
      <c r="I28" s="5">
        <f t="shared" si="7"/>
        <v>0</v>
      </c>
      <c r="J28" s="5">
        <f>IF(B28&lt;0,COUNTIF($B$2:B28,"&lt;"&amp;0),0)</f>
        <v>0</v>
      </c>
      <c r="K28" s="5">
        <f t="shared" si="8"/>
        <v>2027.64</v>
      </c>
      <c r="L28" s="6">
        <v>26</v>
      </c>
      <c r="M28" s="15">
        <v>0</v>
      </c>
      <c r="N28" s="5">
        <f>IF(B28&gt;0,COUNTIF($B$2:B28,"&gt;"&amp;0),0)</f>
        <v>26</v>
      </c>
      <c r="O28" s="10">
        <f t="shared" si="4"/>
        <v>6.6666766251066659E-3</v>
      </c>
      <c r="P28" s="12"/>
      <c r="Q28" s="5"/>
      <c r="R28" s="5"/>
      <c r="S28" s="7">
        <f t="shared" si="9"/>
        <v>1705.9364325856186</v>
      </c>
    </row>
    <row r="29" spans="1:19" x14ac:dyDescent="0.25">
      <c r="A29" s="18">
        <v>45976</v>
      </c>
      <c r="B29" s="8">
        <v>2027.64</v>
      </c>
      <c r="C29" s="13" t="s">
        <v>17</v>
      </c>
      <c r="F29" s="4">
        <f>IF(B29&lt;0,COUNTIF($B$2:B29,"&lt;"&amp;0),0)</f>
        <v>0</v>
      </c>
      <c r="G29" s="5">
        <f t="shared" si="5"/>
        <v>0</v>
      </c>
      <c r="H29" s="9">
        <f t="shared" si="6"/>
        <v>0</v>
      </c>
      <c r="I29" s="5">
        <f t="shared" si="7"/>
        <v>0</v>
      </c>
      <c r="J29" s="5">
        <f>IF(B29&lt;0,COUNTIF($B$2:B29,"&lt;"&amp;0),0)</f>
        <v>0</v>
      </c>
      <c r="K29" s="5">
        <f t="shared" si="8"/>
        <v>2027.64</v>
      </c>
      <c r="L29" s="6">
        <v>27</v>
      </c>
      <c r="M29" s="15">
        <v>0</v>
      </c>
      <c r="N29" s="5">
        <f>IF(B29&gt;0,COUNTIF($B$2:B29,"&gt;"&amp;0),0)</f>
        <v>27</v>
      </c>
      <c r="O29" s="10">
        <f t="shared" si="4"/>
        <v>6.6666766251066659E-3</v>
      </c>
      <c r="P29" s="12"/>
      <c r="Q29" s="5"/>
      <c r="R29" s="5"/>
      <c r="S29" s="7">
        <f t="shared" si="9"/>
        <v>1694.6388235526424</v>
      </c>
    </row>
    <row r="30" spans="1:19" x14ac:dyDescent="0.25">
      <c r="A30" s="18">
        <v>46006</v>
      </c>
      <c r="B30" s="8">
        <v>2027.64</v>
      </c>
      <c r="C30" s="13" t="s">
        <v>17</v>
      </c>
      <c r="F30" s="4">
        <f>IF(B30&lt;0,COUNTIF($B$2:B30,"&lt;"&amp;0),0)</f>
        <v>0</v>
      </c>
      <c r="G30" s="5">
        <f t="shared" si="5"/>
        <v>0</v>
      </c>
      <c r="H30" s="9">
        <f t="shared" si="6"/>
        <v>0</v>
      </c>
      <c r="I30" s="5">
        <f t="shared" si="7"/>
        <v>0</v>
      </c>
      <c r="J30" s="5">
        <f>IF(B30&lt;0,COUNTIF($B$2:B30,"&lt;"&amp;0),0)</f>
        <v>0</v>
      </c>
      <c r="K30" s="5">
        <f t="shared" si="8"/>
        <v>2027.64</v>
      </c>
      <c r="L30" s="6">
        <v>28</v>
      </c>
      <c r="M30" s="15">
        <v>0</v>
      </c>
      <c r="N30" s="5">
        <f>IF(B30&gt;0,COUNTIF($B$2:B30,"&gt;"&amp;0),0)</f>
        <v>28</v>
      </c>
      <c r="O30" s="10">
        <f t="shared" si="4"/>
        <v>6.6666766251066659E-3</v>
      </c>
      <c r="P30" s="12"/>
      <c r="Q30" s="5"/>
      <c r="R30" s="5"/>
      <c r="S30" s="7">
        <f t="shared" si="9"/>
        <v>1683.4160332335543</v>
      </c>
    </row>
    <row r="31" spans="1:19" x14ac:dyDescent="0.25">
      <c r="A31" s="18">
        <v>46037</v>
      </c>
      <c r="B31" s="8">
        <v>2027.64</v>
      </c>
      <c r="C31" s="13" t="s">
        <v>17</v>
      </c>
      <c r="F31" s="4">
        <f>IF(B31&lt;0,COUNTIF($B$2:B31,"&lt;"&amp;0),0)</f>
        <v>0</v>
      </c>
      <c r="G31" s="5">
        <f t="shared" si="5"/>
        <v>0</v>
      </c>
      <c r="H31" s="9">
        <f t="shared" si="6"/>
        <v>0</v>
      </c>
      <c r="I31" s="5">
        <f t="shared" si="7"/>
        <v>0</v>
      </c>
      <c r="J31" s="5">
        <f>IF(B31&lt;0,COUNTIF($B$2:B31,"&lt;"&amp;0),0)</f>
        <v>0</v>
      </c>
      <c r="K31" s="5">
        <f t="shared" si="8"/>
        <v>2027.64</v>
      </c>
      <c r="L31" s="6">
        <v>29</v>
      </c>
      <c r="M31" s="15">
        <v>0</v>
      </c>
      <c r="N31" s="5">
        <f>IF(B31&gt;0,COUNTIF($B$2:B31,"&gt;"&amp;0),0)</f>
        <v>29</v>
      </c>
      <c r="O31" s="10">
        <f t="shared" si="4"/>
        <v>6.6666766251066659E-3</v>
      </c>
      <c r="P31" s="12"/>
      <c r="Q31" s="5"/>
      <c r="R31" s="5"/>
      <c r="S31" s="7">
        <f t="shared" si="9"/>
        <v>1672.2675661394487</v>
      </c>
    </row>
    <row r="32" spans="1:19" x14ac:dyDescent="0.25">
      <c r="A32" s="18">
        <v>46068</v>
      </c>
      <c r="B32" s="8">
        <v>2027.64</v>
      </c>
      <c r="C32" s="13" t="s">
        <v>17</v>
      </c>
      <c r="F32" s="4">
        <f>IF(B32&lt;0,COUNTIF($B$2:B32,"&lt;"&amp;0),0)</f>
        <v>0</v>
      </c>
      <c r="G32" s="5">
        <f t="shared" si="5"/>
        <v>0</v>
      </c>
      <c r="H32" s="9">
        <f t="shared" si="6"/>
        <v>0</v>
      </c>
      <c r="I32" s="5">
        <f t="shared" si="7"/>
        <v>0</v>
      </c>
      <c r="J32" s="5">
        <f>IF(B32&lt;0,COUNTIF($B$2:B32,"&lt;"&amp;0),0)</f>
        <v>0</v>
      </c>
      <c r="K32" s="5">
        <f t="shared" si="8"/>
        <v>2027.64</v>
      </c>
      <c r="L32" s="6">
        <v>30</v>
      </c>
      <c r="M32" s="15">
        <v>0</v>
      </c>
      <c r="N32" s="5">
        <f>IF(B32&gt;0,COUNTIF($B$2:B32,"&gt;"&amp;0),0)</f>
        <v>30</v>
      </c>
      <c r="O32" s="10">
        <f t="shared" si="4"/>
        <v>6.6666766251066659E-3</v>
      </c>
      <c r="P32" s="12"/>
      <c r="Q32" s="5"/>
      <c r="R32" s="5"/>
      <c r="S32" s="7">
        <f t="shared" si="9"/>
        <v>1661.1929300628065</v>
      </c>
    </row>
    <row r="33" spans="1:19" x14ac:dyDescent="0.25">
      <c r="A33" s="18">
        <v>46096</v>
      </c>
      <c r="B33" s="8">
        <v>2027.64</v>
      </c>
      <c r="C33" s="13" t="s">
        <v>17</v>
      </c>
      <c r="F33" s="4">
        <f>IF(B33&lt;0,COUNTIF($B$2:B33,"&lt;"&amp;0),0)</f>
        <v>0</v>
      </c>
      <c r="G33" s="5">
        <f t="shared" si="5"/>
        <v>0</v>
      </c>
      <c r="H33" s="9">
        <f t="shared" si="6"/>
        <v>0</v>
      </c>
      <c r="I33" s="5">
        <f t="shared" si="7"/>
        <v>0</v>
      </c>
      <c r="J33" s="5">
        <f>IF(B33&lt;0,COUNTIF($B$2:B33,"&lt;"&amp;0),0)</f>
        <v>0</v>
      </c>
      <c r="K33" s="5">
        <f t="shared" si="8"/>
        <v>2027.64</v>
      </c>
      <c r="L33" s="6">
        <v>31</v>
      </c>
      <c r="M33" s="15">
        <v>0</v>
      </c>
      <c r="N33" s="5">
        <f>IF(B33&gt;0,COUNTIF($B$2:B33,"&gt;"&amp;0),0)</f>
        <v>31</v>
      </c>
      <c r="O33" s="10">
        <f t="shared" si="4"/>
        <v>6.6666766251066659E-3</v>
      </c>
      <c r="P33" s="12"/>
      <c r="Q33" s="5"/>
      <c r="R33" s="5"/>
      <c r="S33" s="7">
        <f t="shared" si="9"/>
        <v>1650.191636055767</v>
      </c>
    </row>
    <row r="34" spans="1:19" x14ac:dyDescent="0.25">
      <c r="A34" s="18">
        <v>46127</v>
      </c>
      <c r="B34" s="8">
        <v>2027.64</v>
      </c>
      <c r="C34" s="13" t="s">
        <v>17</v>
      </c>
      <c r="F34" s="4">
        <f>IF(B34&lt;0,COUNTIF($B$2:B34,"&lt;"&amp;0),0)</f>
        <v>0</v>
      </c>
      <c r="G34" s="5">
        <f t="shared" si="5"/>
        <v>0</v>
      </c>
      <c r="H34" s="9">
        <f t="shared" si="6"/>
        <v>0</v>
      </c>
      <c r="I34" s="5">
        <f t="shared" si="7"/>
        <v>0</v>
      </c>
      <c r="J34" s="5">
        <f>IF(B34&lt;0,COUNTIF($B$2:B34,"&lt;"&amp;0),0)</f>
        <v>0</v>
      </c>
      <c r="K34" s="5">
        <f t="shared" si="8"/>
        <v>2027.64</v>
      </c>
      <c r="L34" s="6">
        <v>32</v>
      </c>
      <c r="M34" s="15">
        <v>0</v>
      </c>
      <c r="N34" s="5">
        <f>IF(B34&gt;0,COUNTIF($B$2:B34,"&gt;"&amp;0),0)</f>
        <v>32</v>
      </c>
      <c r="O34" s="10">
        <f t="shared" si="4"/>
        <v>6.6666766251066659E-3</v>
      </c>
      <c r="P34" s="12"/>
      <c r="Q34" s="5"/>
      <c r="R34" s="5"/>
      <c r="S34" s="7">
        <f t="shared" si="9"/>
        <v>1639.2631984085394</v>
      </c>
    </row>
    <row r="35" spans="1:19" x14ac:dyDescent="0.25">
      <c r="A35" s="18">
        <v>46157</v>
      </c>
      <c r="B35" s="8">
        <v>2027.64</v>
      </c>
      <c r="C35" s="13" t="s">
        <v>17</v>
      </c>
      <c r="F35" s="4">
        <f>IF(B35&lt;0,COUNTIF($B$2:B35,"&lt;"&amp;0),0)</f>
        <v>0</v>
      </c>
      <c r="G35" s="5">
        <f t="shared" si="5"/>
        <v>0</v>
      </c>
      <c r="H35" s="9">
        <f t="shared" si="6"/>
        <v>0</v>
      </c>
      <c r="I35" s="5">
        <f t="shared" si="7"/>
        <v>0</v>
      </c>
      <c r="J35" s="5">
        <f>IF(B35&lt;0,COUNTIF($B$2:B35,"&lt;"&amp;0),0)</f>
        <v>0</v>
      </c>
      <c r="K35" s="5">
        <f t="shared" si="8"/>
        <v>2027.64</v>
      </c>
      <c r="L35" s="6">
        <v>33</v>
      </c>
      <c r="M35" s="15">
        <v>0</v>
      </c>
      <c r="N35" s="5">
        <f>IF(B35&gt;0,COUNTIF($B$2:B35,"&gt;"&amp;0),0)</f>
        <v>33</v>
      </c>
      <c r="O35" s="10">
        <f t="shared" si="4"/>
        <v>6.6666766251066659E-3</v>
      </c>
      <c r="P35" s="12"/>
      <c r="Q35" s="5"/>
      <c r="R35" s="5"/>
      <c r="S35" s="7">
        <f t="shared" si="9"/>
        <v>1628.4071346279584</v>
      </c>
    </row>
    <row r="36" spans="1:19" x14ac:dyDescent="0.25">
      <c r="A36" s="18">
        <v>46188</v>
      </c>
      <c r="B36" s="8">
        <v>2027.64</v>
      </c>
      <c r="C36" s="13" t="s">
        <v>17</v>
      </c>
      <c r="F36" s="4">
        <f>IF(B36&lt;0,COUNTIF($B$2:B36,"&lt;"&amp;0),0)</f>
        <v>0</v>
      </c>
      <c r="G36" s="5">
        <f t="shared" si="5"/>
        <v>0</v>
      </c>
      <c r="H36" s="9">
        <f t="shared" si="6"/>
        <v>0</v>
      </c>
      <c r="I36" s="5">
        <f t="shared" si="7"/>
        <v>0</v>
      </c>
      <c r="J36" s="5">
        <f>IF(B36&lt;0,COUNTIF($B$2:B36,"&lt;"&amp;0),0)</f>
        <v>0</v>
      </c>
      <c r="K36" s="5">
        <f t="shared" si="8"/>
        <v>2027.64</v>
      </c>
      <c r="L36" s="6">
        <v>34</v>
      </c>
      <c r="M36" s="15">
        <v>0</v>
      </c>
      <c r="N36" s="5">
        <f>IF(B36&gt;0,COUNTIF($B$2:B36,"&gt;"&amp;0),0)</f>
        <v>34</v>
      </c>
      <c r="O36" s="10">
        <f t="shared" si="4"/>
        <v>6.6666766251066659E-3</v>
      </c>
      <c r="P36" s="12"/>
      <c r="Q36" s="5"/>
      <c r="R36" s="5"/>
      <c r="S36" s="7">
        <f t="shared" si="9"/>
        <v>1617.6229654161828</v>
      </c>
    </row>
    <row r="37" spans="1:19" x14ac:dyDescent="0.25">
      <c r="A37" s="18">
        <v>46218</v>
      </c>
      <c r="B37" s="8">
        <v>2027.64</v>
      </c>
      <c r="C37" s="13" t="s">
        <v>17</v>
      </c>
      <c r="F37" s="4">
        <f>IF(B37&lt;0,COUNTIF($B$2:B37,"&lt;"&amp;0),0)</f>
        <v>0</v>
      </c>
      <c r="G37" s="5">
        <f t="shared" si="5"/>
        <v>0</v>
      </c>
      <c r="H37" s="9">
        <f t="shared" si="6"/>
        <v>0</v>
      </c>
      <c r="I37" s="5">
        <f t="shared" si="7"/>
        <v>0</v>
      </c>
      <c r="J37" s="5">
        <f>IF(B37&lt;0,COUNTIF($B$2:B37,"&lt;"&amp;0),0)</f>
        <v>0</v>
      </c>
      <c r="K37" s="5">
        <f t="shared" si="8"/>
        <v>2027.64</v>
      </c>
      <c r="L37" s="6">
        <v>35</v>
      </c>
      <c r="M37" s="15">
        <v>0</v>
      </c>
      <c r="N37" s="5">
        <f>IF(B37&gt;0,COUNTIF($B$2:B37,"&gt;"&amp;0),0)</f>
        <v>35</v>
      </c>
      <c r="O37" s="10">
        <f t="shared" si="4"/>
        <v>6.6666766251066659E-3</v>
      </c>
      <c r="P37" s="12"/>
      <c r="Q37" s="5"/>
      <c r="R37" s="5"/>
      <c r="S37" s="7">
        <f t="shared" si="9"/>
        <v>1606.9102146495336</v>
      </c>
    </row>
    <row r="38" spans="1:19" x14ac:dyDescent="0.25">
      <c r="A38" s="18">
        <v>46249</v>
      </c>
      <c r="B38" s="8">
        <v>2027.64</v>
      </c>
      <c r="C38" s="13" t="s">
        <v>17</v>
      </c>
      <c r="F38" s="4">
        <f>IF(B38&lt;0,COUNTIF($B$2:B38,"&lt;"&amp;0),0)</f>
        <v>0</v>
      </c>
      <c r="G38" s="5">
        <f t="shared" si="5"/>
        <v>0</v>
      </c>
      <c r="H38" s="9">
        <f t="shared" si="6"/>
        <v>0</v>
      </c>
      <c r="I38" s="5">
        <f t="shared" si="7"/>
        <v>0</v>
      </c>
      <c r="J38" s="5">
        <f>IF(B38&lt;0,COUNTIF($B$2:B38,"&lt;"&amp;0),0)</f>
        <v>0</v>
      </c>
      <c r="K38" s="5">
        <f t="shared" si="8"/>
        <v>2027.64</v>
      </c>
      <c r="L38" s="6">
        <v>36</v>
      </c>
      <c r="M38" s="15">
        <v>0</v>
      </c>
      <c r="N38" s="5">
        <f>IF(B38&gt;0,COUNTIF($B$2:B38,"&gt;"&amp;0),0)</f>
        <v>36</v>
      </c>
      <c r="O38" s="10">
        <f t="shared" si="4"/>
        <v>6.6666766251066659E-3</v>
      </c>
      <c r="P38" s="12"/>
      <c r="Q38" s="5"/>
      <c r="R38" s="5"/>
      <c r="S38" s="7">
        <f t="shared" si="9"/>
        <v>1596.2684093574742</v>
      </c>
    </row>
    <row r="39" spans="1:19" x14ac:dyDescent="0.25">
      <c r="A39" s="18">
        <v>46280</v>
      </c>
      <c r="B39" s="8">
        <v>2027.64</v>
      </c>
      <c r="C39" s="13" t="s">
        <v>17</v>
      </c>
      <c r="F39" s="4">
        <f>IF(B39&lt;0,COUNTIF($B$2:B39,"&lt;"&amp;0),0)</f>
        <v>0</v>
      </c>
      <c r="G39" s="5">
        <f t="shared" si="5"/>
        <v>0</v>
      </c>
      <c r="H39" s="9">
        <f t="shared" si="6"/>
        <v>0</v>
      </c>
      <c r="I39" s="5">
        <f t="shared" si="7"/>
        <v>0</v>
      </c>
      <c r="J39" s="5">
        <f>IF(B39&lt;0,COUNTIF($B$2:B39,"&lt;"&amp;0),0)</f>
        <v>0</v>
      </c>
      <c r="K39" s="5">
        <f t="shared" si="8"/>
        <v>2027.64</v>
      </c>
      <c r="L39" s="6">
        <v>37</v>
      </c>
      <c r="M39" s="15">
        <v>0</v>
      </c>
      <c r="N39" s="5">
        <f>IF(B39&gt;0,COUNTIF($B$2:B39,"&gt;"&amp;0),0)</f>
        <v>37</v>
      </c>
      <c r="O39" s="10">
        <f t="shared" si="4"/>
        <v>6.6666766251066659E-3</v>
      </c>
      <c r="P39" s="12"/>
      <c r="Q39" s="5"/>
      <c r="R39" s="5"/>
      <c r="S39" s="7">
        <f t="shared" si="9"/>
        <v>1585.6970797017268</v>
      </c>
    </row>
    <row r="40" spans="1:19" x14ac:dyDescent="0.25">
      <c r="A40" s="18">
        <v>46310</v>
      </c>
      <c r="B40" s="8">
        <v>2027.64</v>
      </c>
      <c r="C40" s="13" t="s">
        <v>17</v>
      </c>
      <c r="F40" s="4">
        <f>IF(B40&lt;0,COUNTIF($B$2:B40,"&lt;"&amp;0),0)</f>
        <v>0</v>
      </c>
      <c r="G40" s="5">
        <f t="shared" si="5"/>
        <v>0</v>
      </c>
      <c r="H40" s="9">
        <f t="shared" si="6"/>
        <v>0</v>
      </c>
      <c r="I40" s="5">
        <f t="shared" si="7"/>
        <v>0</v>
      </c>
      <c r="J40" s="5">
        <f>IF(B40&lt;0,COUNTIF($B$2:B40,"&lt;"&amp;0),0)</f>
        <v>0</v>
      </c>
      <c r="K40" s="5">
        <f t="shared" si="8"/>
        <v>2027.64</v>
      </c>
      <c r="L40" s="6">
        <v>38</v>
      </c>
      <c r="M40" s="15">
        <v>0</v>
      </c>
      <c r="N40" s="5">
        <f>IF(B40&gt;0,COUNTIF($B$2:B40,"&gt;"&amp;0),0)</f>
        <v>38</v>
      </c>
      <c r="O40" s="10">
        <f t="shared" si="4"/>
        <v>6.6666766251066659E-3</v>
      </c>
      <c r="P40" s="12"/>
      <c r="Q40" s="5"/>
      <c r="R40" s="5"/>
      <c r="S40" s="7">
        <f t="shared" si="9"/>
        <v>1575.1957589555309</v>
      </c>
    </row>
    <row r="41" spans="1:19" x14ac:dyDescent="0.25">
      <c r="A41" s="18">
        <v>46341</v>
      </c>
      <c r="B41" s="8">
        <v>2027.64</v>
      </c>
      <c r="C41" s="13" t="s">
        <v>17</v>
      </c>
      <c r="F41" s="4">
        <f>IF(B41&lt;0,COUNTIF($B$2:B41,"&lt;"&amp;0),0)</f>
        <v>0</v>
      </c>
      <c r="G41" s="5">
        <f t="shared" si="5"/>
        <v>0</v>
      </c>
      <c r="H41" s="9">
        <f t="shared" si="6"/>
        <v>0</v>
      </c>
      <c r="I41" s="5">
        <f t="shared" si="7"/>
        <v>0</v>
      </c>
      <c r="J41" s="5">
        <f>IF(B41&lt;0,COUNTIF($B$2:B41,"&lt;"&amp;0),0)</f>
        <v>0</v>
      </c>
      <c r="K41" s="5">
        <f t="shared" si="8"/>
        <v>2027.64</v>
      </c>
      <c r="L41" s="6">
        <v>39</v>
      </c>
      <c r="M41" s="15">
        <v>0</v>
      </c>
      <c r="N41" s="5">
        <f>IF(B41&gt;0,COUNTIF($B$2:B41,"&gt;"&amp;0),0)</f>
        <v>39</v>
      </c>
      <c r="O41" s="10">
        <f t="shared" si="4"/>
        <v>6.6666766251066659E-3</v>
      </c>
      <c r="P41" s="12"/>
      <c r="Q41" s="5"/>
      <c r="R41" s="5"/>
      <c r="S41" s="7">
        <f t="shared" si="9"/>
        <v>1564.7639834830359</v>
      </c>
    </row>
    <row r="42" spans="1:19" x14ac:dyDescent="0.25">
      <c r="A42" s="18">
        <v>46371</v>
      </c>
      <c r="B42" s="8">
        <v>2027.64</v>
      </c>
      <c r="C42" s="13" t="s">
        <v>17</v>
      </c>
      <c r="F42" s="4">
        <f>IF(B42&lt;0,COUNTIF($B$2:B42,"&lt;"&amp;0),0)</f>
        <v>0</v>
      </c>
      <c r="G42" s="5">
        <f t="shared" si="5"/>
        <v>0</v>
      </c>
      <c r="H42" s="9">
        <f t="shared" si="6"/>
        <v>0</v>
      </c>
      <c r="I42" s="5">
        <f t="shared" si="7"/>
        <v>0</v>
      </c>
      <c r="J42" s="5">
        <f>IF(B42&lt;0,COUNTIF($B$2:B42,"&lt;"&amp;0),0)</f>
        <v>0</v>
      </c>
      <c r="K42" s="5">
        <f t="shared" si="8"/>
        <v>2027.64</v>
      </c>
      <c r="L42" s="6">
        <v>40</v>
      </c>
      <c r="M42" s="15">
        <v>0</v>
      </c>
      <c r="N42" s="5">
        <f>IF(B42&gt;0,COUNTIF($B$2:B42,"&gt;"&amp;0),0)</f>
        <v>40</v>
      </c>
      <c r="O42" s="10">
        <f t="shared" si="4"/>
        <v>6.6666766251066659E-3</v>
      </c>
      <c r="P42" s="12"/>
      <c r="Q42" s="5"/>
      <c r="R42" s="5"/>
      <c r="S42" s="7">
        <f t="shared" si="9"/>
        <v>1554.4012927188317</v>
      </c>
    </row>
    <row r="43" spans="1:19" x14ac:dyDescent="0.25">
      <c r="A43" s="18">
        <v>46402</v>
      </c>
      <c r="B43" s="8">
        <v>2027.64</v>
      </c>
      <c r="C43" s="13" t="s">
        <v>17</v>
      </c>
      <c r="F43" s="4">
        <f>IF(B43&lt;0,COUNTIF($B$2:B43,"&lt;"&amp;0),0)</f>
        <v>0</v>
      </c>
      <c r="G43" s="5">
        <f t="shared" si="5"/>
        <v>0</v>
      </c>
      <c r="H43" s="9">
        <f t="shared" si="6"/>
        <v>0</v>
      </c>
      <c r="I43" s="5">
        <f t="shared" si="7"/>
        <v>0</v>
      </c>
      <c r="J43" s="5">
        <f>IF(B43&lt;0,COUNTIF($B$2:B43,"&lt;"&amp;0),0)</f>
        <v>0</v>
      </c>
      <c r="K43" s="5">
        <f t="shared" si="8"/>
        <v>2027.64</v>
      </c>
      <c r="L43" s="6">
        <v>41</v>
      </c>
      <c r="M43" s="15">
        <v>0</v>
      </c>
      <c r="N43" s="5">
        <f>IF(B43&gt;0,COUNTIF($B$2:B43,"&gt;"&amp;0),0)</f>
        <v>41</v>
      </c>
      <c r="O43" s="10">
        <f t="shared" si="4"/>
        <v>6.6666766251066659E-3</v>
      </c>
      <c r="P43" s="12"/>
      <c r="Q43" s="5"/>
      <c r="R43" s="5"/>
      <c r="S43" s="7">
        <f t="shared" si="9"/>
        <v>1544.1072291476153</v>
      </c>
    </row>
    <row r="44" spans="1:19" x14ac:dyDescent="0.25">
      <c r="A44" s="18">
        <v>46433</v>
      </c>
      <c r="B44" s="8">
        <v>2027.64</v>
      </c>
      <c r="C44" s="13" t="s">
        <v>17</v>
      </c>
      <c r="F44" s="4">
        <f>IF(B44&lt;0,COUNTIF($B$2:B44,"&lt;"&amp;0),0)</f>
        <v>0</v>
      </c>
      <c r="G44" s="5">
        <f t="shared" si="5"/>
        <v>0</v>
      </c>
      <c r="H44" s="9">
        <f t="shared" si="6"/>
        <v>0</v>
      </c>
      <c r="I44" s="5">
        <f t="shared" si="7"/>
        <v>0</v>
      </c>
      <c r="J44" s="5">
        <f>IF(B44&lt;0,COUNTIF($B$2:B44,"&lt;"&amp;0),0)</f>
        <v>0</v>
      </c>
      <c r="K44" s="5">
        <f t="shared" si="8"/>
        <v>2027.64</v>
      </c>
      <c r="L44" s="6">
        <v>42</v>
      </c>
      <c r="M44" s="15">
        <v>0</v>
      </c>
      <c r="N44" s="5">
        <f>IF(B44&gt;0,COUNTIF($B$2:B44,"&gt;"&amp;0),0)</f>
        <v>42</v>
      </c>
      <c r="O44" s="10">
        <f t="shared" si="4"/>
        <v>6.6666766251066659E-3</v>
      </c>
      <c r="P44" s="12"/>
      <c r="Q44" s="5"/>
      <c r="R44" s="5"/>
      <c r="S44" s="7">
        <f t="shared" si="9"/>
        <v>1533.8813382839901</v>
      </c>
    </row>
    <row r="45" spans="1:19" x14ac:dyDescent="0.25">
      <c r="A45" s="18">
        <v>46461</v>
      </c>
      <c r="B45" s="8">
        <v>2027.64</v>
      </c>
      <c r="C45" s="13" t="s">
        <v>17</v>
      </c>
      <c r="F45" s="4">
        <f>IF(B45&lt;0,COUNTIF($B$2:B45,"&lt;"&amp;0),0)</f>
        <v>0</v>
      </c>
      <c r="G45" s="5">
        <f t="shared" si="5"/>
        <v>0</v>
      </c>
      <c r="H45" s="9">
        <f t="shared" si="6"/>
        <v>0</v>
      </c>
      <c r="I45" s="5">
        <f t="shared" si="7"/>
        <v>0</v>
      </c>
      <c r="J45" s="5">
        <f>IF(B45&lt;0,COUNTIF($B$2:B45,"&lt;"&amp;0),0)</f>
        <v>0</v>
      </c>
      <c r="K45" s="5">
        <f t="shared" si="8"/>
        <v>2027.64</v>
      </c>
      <c r="L45" s="6">
        <v>43</v>
      </c>
      <c r="M45" s="15">
        <v>0</v>
      </c>
      <c r="N45" s="5">
        <f>IF(B45&gt;0,COUNTIF($B$2:B45,"&gt;"&amp;0),0)</f>
        <v>43</v>
      </c>
      <c r="O45" s="10">
        <f t="shared" si="4"/>
        <v>6.6666766251066659E-3</v>
      </c>
      <c r="P45" s="12"/>
      <c r="Q45" s="5"/>
      <c r="R45" s="5"/>
      <c r="S45" s="7">
        <f t="shared" si="9"/>
        <v>1523.7231686524019</v>
      </c>
    </row>
    <row r="46" spans="1:19" x14ac:dyDescent="0.25">
      <c r="A46" s="18">
        <v>46492</v>
      </c>
      <c r="B46" s="8">
        <v>2027.64</v>
      </c>
      <c r="C46" s="13" t="s">
        <v>17</v>
      </c>
      <c r="F46" s="4">
        <f>IF(B46&lt;0,COUNTIF($B$2:B46,"&lt;"&amp;0),0)</f>
        <v>0</v>
      </c>
      <c r="G46" s="5">
        <f t="shared" si="5"/>
        <v>0</v>
      </c>
      <c r="H46" s="9">
        <f t="shared" si="6"/>
        <v>0</v>
      </c>
      <c r="I46" s="5">
        <f t="shared" si="7"/>
        <v>0</v>
      </c>
      <c r="J46" s="5">
        <f>IF(B46&lt;0,COUNTIF($B$2:B46,"&lt;"&amp;0),0)</f>
        <v>0</v>
      </c>
      <c r="K46" s="5">
        <f t="shared" si="8"/>
        <v>2027.64</v>
      </c>
      <c r="L46" s="6">
        <v>44</v>
      </c>
      <c r="M46" s="15">
        <v>0</v>
      </c>
      <c r="N46" s="5">
        <f>IF(B46&gt;0,COUNTIF($B$2:B46,"&gt;"&amp;0),0)</f>
        <v>44</v>
      </c>
      <c r="O46" s="10">
        <f t="shared" si="4"/>
        <v>6.6666766251066659E-3</v>
      </c>
      <c r="P46" s="12"/>
      <c r="Q46" s="5"/>
      <c r="R46" s="5"/>
      <c r="S46" s="7">
        <f t="shared" si="9"/>
        <v>1513.6322717672044</v>
      </c>
    </row>
    <row r="47" spans="1:19" x14ac:dyDescent="0.25">
      <c r="A47" s="18">
        <v>46522</v>
      </c>
      <c r="B47" s="8">
        <v>2027.64</v>
      </c>
      <c r="C47" s="13" t="s">
        <v>17</v>
      </c>
      <c r="F47" s="4">
        <f>IF(B47&lt;0,COUNTIF($B$2:B47,"&lt;"&amp;0),0)</f>
        <v>0</v>
      </c>
      <c r="G47" s="5">
        <f t="shared" si="5"/>
        <v>0</v>
      </c>
      <c r="H47" s="9">
        <f t="shared" si="6"/>
        <v>0</v>
      </c>
      <c r="I47" s="5">
        <f t="shared" si="7"/>
        <v>0</v>
      </c>
      <c r="J47" s="5">
        <f>IF(B47&lt;0,COUNTIF($B$2:B47,"&lt;"&amp;0),0)</f>
        <v>0</v>
      </c>
      <c r="K47" s="5">
        <f t="shared" si="8"/>
        <v>2027.64</v>
      </c>
      <c r="L47" s="6">
        <v>45</v>
      </c>
      <c r="M47" s="15">
        <v>0</v>
      </c>
      <c r="N47" s="5">
        <f>IF(B47&gt;0,COUNTIF($B$2:B47,"&gt;"&amp;0),0)</f>
        <v>45</v>
      </c>
      <c r="O47" s="10">
        <f t="shared" si="4"/>
        <v>6.6666766251066659E-3</v>
      </c>
      <c r="P47" s="12"/>
      <c r="Q47" s="5"/>
      <c r="R47" s="5"/>
      <c r="S47" s="7">
        <f t="shared" si="9"/>
        <v>1503.6082021128598</v>
      </c>
    </row>
    <row r="48" spans="1:19" x14ac:dyDescent="0.25">
      <c r="A48" s="18">
        <v>46553</v>
      </c>
      <c r="B48" s="8">
        <v>2027.64</v>
      </c>
      <c r="C48" s="13" t="s">
        <v>17</v>
      </c>
      <c r="F48" s="4">
        <f>IF(B48&lt;0,COUNTIF($B$2:B48,"&lt;"&amp;0),0)</f>
        <v>0</v>
      </c>
      <c r="G48" s="5">
        <f t="shared" si="5"/>
        <v>0</v>
      </c>
      <c r="H48" s="9">
        <f t="shared" si="6"/>
        <v>0</v>
      </c>
      <c r="I48" s="5">
        <f t="shared" si="7"/>
        <v>0</v>
      </c>
      <c r="J48" s="5">
        <f>IF(B48&lt;0,COUNTIF($B$2:B48,"&lt;"&amp;0),0)</f>
        <v>0</v>
      </c>
      <c r="K48" s="5">
        <f t="shared" si="8"/>
        <v>2027.64</v>
      </c>
      <c r="L48" s="6">
        <v>46</v>
      </c>
      <c r="M48" s="15">
        <v>0</v>
      </c>
      <c r="N48" s="5">
        <f>IF(B48&gt;0,COUNTIF($B$2:B48,"&gt;"&amp;0),0)</f>
        <v>46</v>
      </c>
      <c r="O48" s="10">
        <f t="shared" si="4"/>
        <v>6.6666766251066659E-3</v>
      </c>
      <c r="P48" s="12"/>
      <c r="Q48" s="5"/>
      <c r="R48" s="5"/>
      <c r="S48" s="7">
        <f t="shared" si="9"/>
        <v>1493.6505171242688</v>
      </c>
    </row>
    <row r="49" spans="1:19" x14ac:dyDescent="0.25">
      <c r="A49" s="18">
        <v>46583</v>
      </c>
      <c r="B49" s="8">
        <v>2027.64</v>
      </c>
      <c r="C49" s="13" t="s">
        <v>17</v>
      </c>
      <c r="F49" s="4">
        <f>IF(B49&lt;0,COUNTIF($B$2:B49,"&lt;"&amp;0),0)</f>
        <v>0</v>
      </c>
      <c r="G49" s="5">
        <f t="shared" si="5"/>
        <v>0</v>
      </c>
      <c r="H49" s="9">
        <f t="shared" si="6"/>
        <v>0</v>
      </c>
      <c r="I49" s="5">
        <f t="shared" si="7"/>
        <v>0</v>
      </c>
      <c r="J49" s="5">
        <f>IF(B49&lt;0,COUNTIF($B$2:B49,"&lt;"&amp;0),0)</f>
        <v>0</v>
      </c>
      <c r="K49" s="5">
        <f t="shared" si="8"/>
        <v>2027.64</v>
      </c>
      <c r="L49" s="6">
        <v>47</v>
      </c>
      <c r="M49" s="15">
        <v>0</v>
      </c>
      <c r="N49" s="5">
        <f>IF(B49&gt;0,COUNTIF($B$2:B49,"&gt;"&amp;0),0)</f>
        <v>47</v>
      </c>
      <c r="O49" s="10">
        <f t="shared" si="4"/>
        <v>6.6666766251066659E-3</v>
      </c>
      <c r="P49" s="12"/>
      <c r="Q49" s="5"/>
      <c r="R49" s="5"/>
      <c r="S49" s="7">
        <f t="shared" si="9"/>
        <v>1483.7587771672315</v>
      </c>
    </row>
    <row r="50" spans="1:19" x14ac:dyDescent="0.25">
      <c r="A50" s="18">
        <v>46614</v>
      </c>
      <c r="B50" s="8">
        <v>2027.64</v>
      </c>
      <c r="C50" s="13" t="s">
        <v>17</v>
      </c>
      <c r="F50" s="4">
        <f>IF(B50&lt;0,COUNTIF($B$2:B50,"&lt;"&amp;0),0)</f>
        <v>0</v>
      </c>
      <c r="G50" s="5">
        <f t="shared" si="5"/>
        <v>0</v>
      </c>
      <c r="H50" s="9">
        <f t="shared" si="6"/>
        <v>0</v>
      </c>
      <c r="I50" s="5">
        <f t="shared" si="7"/>
        <v>0</v>
      </c>
      <c r="J50" s="5">
        <f>IF(B50&lt;0,COUNTIF($B$2:B50,"&lt;"&amp;0),0)</f>
        <v>0</v>
      </c>
      <c r="K50" s="5">
        <f t="shared" si="8"/>
        <v>2027.64</v>
      </c>
      <c r="L50" s="6">
        <v>48</v>
      </c>
      <c r="M50" s="15">
        <v>0</v>
      </c>
      <c r="N50" s="5">
        <f>IF(B50&gt;0,COUNTIF($B$2:B50,"&gt;"&amp;0),0)</f>
        <v>48</v>
      </c>
      <c r="O50" s="10">
        <f t="shared" si="4"/>
        <v>6.6666766251066659E-3</v>
      </c>
      <c r="P50" s="12"/>
      <c r="Q50" s="5"/>
      <c r="R50" s="5"/>
      <c r="S50" s="7">
        <f t="shared" si="9"/>
        <v>1473.932545519036</v>
      </c>
    </row>
    <row r="51" spans="1:19" x14ac:dyDescent="0.25">
      <c r="A51" s="18">
        <v>46645</v>
      </c>
      <c r="B51" s="8">
        <v>2027.64</v>
      </c>
      <c r="C51" s="13" t="s">
        <v>17</v>
      </c>
      <c r="F51" s="4">
        <f>IF(B51&lt;0,COUNTIF($B$2:B51,"&lt;"&amp;0),0)</f>
        <v>0</v>
      </c>
      <c r="G51" s="5">
        <f t="shared" si="5"/>
        <v>0</v>
      </c>
      <c r="H51" s="9">
        <f t="shared" si="6"/>
        <v>0</v>
      </c>
      <c r="I51" s="5">
        <f t="shared" si="7"/>
        <v>0</v>
      </c>
      <c r="J51" s="5">
        <f>IF(B51&lt;0,COUNTIF($B$2:B51,"&lt;"&amp;0),0)</f>
        <v>0</v>
      </c>
      <c r="K51" s="5">
        <f t="shared" si="8"/>
        <v>2027.64</v>
      </c>
      <c r="L51" s="6">
        <v>49</v>
      </c>
      <c r="M51" s="15">
        <v>0</v>
      </c>
      <c r="N51" s="5">
        <f>IF(B51&gt;0,COUNTIF($B$2:B51,"&gt;"&amp;0),0)</f>
        <v>49</v>
      </c>
      <c r="O51" s="10">
        <f t="shared" si="4"/>
        <v>6.6666766251066659E-3</v>
      </c>
      <c r="P51" s="12"/>
      <c r="Q51" s="5"/>
      <c r="R51" s="5"/>
      <c r="S51" s="7">
        <f t="shared" si="9"/>
        <v>1464.1713883491786</v>
      </c>
    </row>
    <row r="52" spans="1:19" x14ac:dyDescent="0.25">
      <c r="A52" s="18">
        <v>46675</v>
      </c>
      <c r="B52" s="8">
        <v>2027.64</v>
      </c>
      <c r="C52" s="13" t="s">
        <v>17</v>
      </c>
      <c r="F52" s="4">
        <f>IF(B52&lt;0,COUNTIF($B$2:B52,"&lt;"&amp;0),0)</f>
        <v>0</v>
      </c>
      <c r="G52" s="5">
        <f t="shared" si="5"/>
        <v>0</v>
      </c>
      <c r="H52" s="9">
        <f t="shared" si="6"/>
        <v>0</v>
      </c>
      <c r="I52" s="5">
        <f t="shared" si="7"/>
        <v>0</v>
      </c>
      <c r="J52" s="5">
        <f>IF(B52&lt;0,COUNTIF($B$2:B52,"&lt;"&amp;0),0)</f>
        <v>0</v>
      </c>
      <c r="K52" s="5">
        <f t="shared" si="8"/>
        <v>2027.64</v>
      </c>
      <c r="L52" s="6">
        <v>50</v>
      </c>
      <c r="M52" s="15">
        <v>0</v>
      </c>
      <c r="N52" s="5">
        <f>IF(B52&gt;0,COUNTIF($B$2:B52,"&gt;"&amp;0),0)</f>
        <v>50</v>
      </c>
      <c r="O52" s="10">
        <f t="shared" si="4"/>
        <v>6.6666766251066659E-3</v>
      </c>
      <c r="P52" s="12"/>
      <c r="Q52" s="5"/>
      <c r="R52" s="5"/>
      <c r="S52" s="7">
        <f t="shared" si="9"/>
        <v>1454.47487470021</v>
      </c>
    </row>
    <row r="53" spans="1:19" x14ac:dyDescent="0.25">
      <c r="A53" s="18">
        <v>46706</v>
      </c>
      <c r="B53" s="8">
        <v>2027.64</v>
      </c>
      <c r="C53" s="13" t="s">
        <v>17</v>
      </c>
      <c r="F53" s="4">
        <f>IF(B53&lt;0,COUNTIF($B$2:B53,"&lt;"&amp;0),0)</f>
        <v>0</v>
      </c>
      <c r="G53" s="5">
        <f t="shared" si="5"/>
        <v>0</v>
      </c>
      <c r="H53" s="9">
        <f t="shared" si="6"/>
        <v>0</v>
      </c>
      <c r="I53" s="5">
        <f t="shared" si="7"/>
        <v>0</v>
      </c>
      <c r="J53" s="5">
        <f>IF(B53&lt;0,COUNTIF($B$2:B53,"&lt;"&amp;0),0)</f>
        <v>0</v>
      </c>
      <c r="K53" s="5">
        <f t="shared" si="8"/>
        <v>2027.64</v>
      </c>
      <c r="L53" s="6">
        <v>51</v>
      </c>
      <c r="M53" s="15">
        <v>0</v>
      </c>
      <c r="N53" s="5">
        <f>IF(B53&gt;0,COUNTIF($B$2:B53,"&gt;"&amp;0),0)</f>
        <v>51</v>
      </c>
      <c r="O53" s="10">
        <f t="shared" si="4"/>
        <v>6.6666766251066659E-3</v>
      </c>
      <c r="P53" s="12"/>
      <c r="Q53" s="5"/>
      <c r="R53" s="5"/>
      <c r="S53" s="7">
        <f t="shared" si="9"/>
        <v>1444.8425764687072</v>
      </c>
    </row>
    <row r="54" spans="1:19" x14ac:dyDescent="0.25">
      <c r="A54" s="18">
        <v>46736</v>
      </c>
      <c r="B54" s="8">
        <v>2027.64</v>
      </c>
      <c r="C54" s="13" t="s">
        <v>17</v>
      </c>
      <c r="F54" s="4">
        <f>IF(B54&lt;0,COUNTIF($B$2:B54,"&lt;"&amp;0),0)</f>
        <v>0</v>
      </c>
      <c r="G54" s="5">
        <f t="shared" si="5"/>
        <v>0</v>
      </c>
      <c r="H54" s="9">
        <f t="shared" si="6"/>
        <v>0</v>
      </c>
      <c r="I54" s="5">
        <f t="shared" si="7"/>
        <v>0</v>
      </c>
      <c r="J54" s="5">
        <f>IF(B54&lt;0,COUNTIF($B$2:B54,"&lt;"&amp;0),0)</f>
        <v>0</v>
      </c>
      <c r="K54" s="5">
        <f t="shared" si="8"/>
        <v>2027.64</v>
      </c>
      <c r="L54" s="6">
        <v>52</v>
      </c>
      <c r="M54" s="15">
        <v>0</v>
      </c>
      <c r="N54" s="5">
        <f>IF(B54&gt;0,COUNTIF($B$2:B54,"&gt;"&amp;0),0)</f>
        <v>52</v>
      </c>
      <c r="O54" s="10">
        <f t="shared" si="4"/>
        <v>6.6666766251066659E-3</v>
      </c>
      <c r="P54" s="12"/>
      <c r="Q54" s="5"/>
      <c r="R54" s="5"/>
      <c r="S54" s="7">
        <f t="shared" si="9"/>
        <v>1435.2740683863742</v>
      </c>
    </row>
    <row r="55" spans="1:19" x14ac:dyDescent="0.25">
      <c r="A55" s="18">
        <v>46767</v>
      </c>
      <c r="B55" s="8">
        <v>2027.64</v>
      </c>
      <c r="C55" s="13" t="s">
        <v>17</v>
      </c>
      <c r="F55" s="4">
        <f>IF(B55&lt;0,COUNTIF($B$2:B55,"&lt;"&amp;0),0)</f>
        <v>0</v>
      </c>
      <c r="G55" s="5">
        <f t="shared" si="5"/>
        <v>0</v>
      </c>
      <c r="H55" s="9">
        <f t="shared" si="6"/>
        <v>0</v>
      </c>
      <c r="I55" s="5">
        <f t="shared" si="7"/>
        <v>0</v>
      </c>
      <c r="J55" s="5">
        <f>IF(B55&lt;0,COUNTIF($B$2:B55,"&lt;"&amp;0),0)</f>
        <v>0</v>
      </c>
      <c r="K55" s="5">
        <f t="shared" si="8"/>
        <v>2027.64</v>
      </c>
      <c r="L55" s="6">
        <v>53</v>
      </c>
      <c r="M55" s="15">
        <v>0</v>
      </c>
      <c r="N55" s="5">
        <f>IF(B55&gt;0,COUNTIF($B$2:B55,"&gt;"&amp;0),0)</f>
        <v>53</v>
      </c>
      <c r="O55" s="10">
        <f t="shared" si="4"/>
        <v>6.6666766251066659E-3</v>
      </c>
      <c r="P55" s="12"/>
      <c r="Q55" s="5"/>
      <c r="R55" s="5"/>
      <c r="S55" s="7">
        <f t="shared" si="9"/>
        <v>1425.7689280012646</v>
      </c>
    </row>
    <row r="56" spans="1:19" x14ac:dyDescent="0.25">
      <c r="A56" s="18">
        <v>46798</v>
      </c>
      <c r="B56" s="8">
        <v>2027.64</v>
      </c>
      <c r="C56" s="13" t="s">
        <v>17</v>
      </c>
      <c r="F56" s="4">
        <f>IF(B56&lt;0,COUNTIF($B$2:B56,"&lt;"&amp;0),0)</f>
        <v>0</v>
      </c>
      <c r="G56" s="5">
        <f t="shared" si="5"/>
        <v>0</v>
      </c>
      <c r="H56" s="9">
        <f t="shared" si="6"/>
        <v>0</v>
      </c>
      <c r="I56" s="5">
        <f t="shared" si="7"/>
        <v>0</v>
      </c>
      <c r="J56" s="5">
        <f>IF(B56&lt;0,COUNTIF($B$2:B56,"&lt;"&amp;0),0)</f>
        <v>0</v>
      </c>
      <c r="K56" s="5">
        <f t="shared" si="8"/>
        <v>2027.64</v>
      </c>
      <c r="L56" s="6">
        <v>54</v>
      </c>
      <c r="M56" s="15">
        <v>0</v>
      </c>
      <c r="N56" s="5">
        <f>IF(B56&gt;0,COUNTIF($B$2:B56,"&gt;"&amp;0),0)</f>
        <v>54</v>
      </c>
      <c r="O56" s="10">
        <f t="shared" si="4"/>
        <v>6.6666766251066659E-3</v>
      </c>
      <c r="P56" s="12"/>
      <c r="Q56" s="5"/>
      <c r="R56" s="5"/>
      <c r="S56" s="7">
        <f t="shared" si="9"/>
        <v>1416.3267356591323</v>
      </c>
    </row>
    <row r="57" spans="1:19" x14ac:dyDescent="0.25">
      <c r="A57" s="18">
        <v>46827</v>
      </c>
      <c r="B57" s="8">
        <v>2027.64</v>
      </c>
      <c r="C57" s="13" t="s">
        <v>17</v>
      </c>
      <c r="F57" s="4">
        <f>IF(B57&lt;0,COUNTIF($B$2:B57,"&lt;"&amp;0),0)</f>
        <v>0</v>
      </c>
      <c r="G57" s="5">
        <f t="shared" si="5"/>
        <v>0</v>
      </c>
      <c r="H57" s="9">
        <f t="shared" si="6"/>
        <v>0</v>
      </c>
      <c r="I57" s="5">
        <f t="shared" si="7"/>
        <v>0</v>
      </c>
      <c r="J57" s="5">
        <f>IF(B57&lt;0,COUNTIF($B$2:B57,"&lt;"&amp;0),0)</f>
        <v>0</v>
      </c>
      <c r="K57" s="5">
        <f t="shared" si="8"/>
        <v>2027.64</v>
      </c>
      <c r="L57" s="6">
        <v>55</v>
      </c>
      <c r="M57" s="15">
        <v>0</v>
      </c>
      <c r="N57" s="5">
        <f>IF(B57&gt;0,COUNTIF($B$2:B57,"&gt;"&amp;0),0)</f>
        <v>55</v>
      </c>
      <c r="O57" s="10">
        <f t="shared" si="4"/>
        <v>6.6666766251066659E-3</v>
      </c>
      <c r="P57" s="12"/>
      <c r="Q57" s="5"/>
      <c r="R57" s="5"/>
      <c r="S57" s="7">
        <f t="shared" si="9"/>
        <v>1406.9470744849018</v>
      </c>
    </row>
    <row r="58" spans="1:19" x14ac:dyDescent="0.25">
      <c r="A58" s="18">
        <v>46858</v>
      </c>
      <c r="B58" s="8">
        <v>2027.64</v>
      </c>
      <c r="C58" s="13" t="s">
        <v>17</v>
      </c>
      <c r="F58" s="4">
        <f>IF(B58&lt;0,COUNTIF($B$2:B58,"&lt;"&amp;0),0)</f>
        <v>0</v>
      </c>
      <c r="G58" s="5">
        <f t="shared" si="5"/>
        <v>0</v>
      </c>
      <c r="H58" s="9">
        <f t="shared" si="6"/>
        <v>0</v>
      </c>
      <c r="I58" s="5">
        <f t="shared" si="7"/>
        <v>0</v>
      </c>
      <c r="J58" s="5">
        <f>IF(B58&lt;0,COUNTIF($B$2:B58,"&lt;"&amp;0),0)</f>
        <v>0</v>
      </c>
      <c r="K58" s="5">
        <f t="shared" si="8"/>
        <v>2027.64</v>
      </c>
      <c r="L58" s="6">
        <v>56</v>
      </c>
      <c r="M58" s="15">
        <v>0</v>
      </c>
      <c r="N58" s="5">
        <f>IF(B58&gt;0,COUNTIF($B$2:B58,"&gt;"&amp;0),0)</f>
        <v>56</v>
      </c>
      <c r="O58" s="10">
        <f t="shared" si="4"/>
        <v>6.6666766251066659E-3</v>
      </c>
      <c r="P58" s="12"/>
      <c r="Q58" s="5"/>
      <c r="R58" s="5"/>
      <c r="S58" s="7">
        <f t="shared" si="9"/>
        <v>1397.6295303642639</v>
      </c>
    </row>
    <row r="59" spans="1:19" x14ac:dyDescent="0.25">
      <c r="A59" s="18">
        <v>46888</v>
      </c>
      <c r="B59" s="8">
        <v>2027.64</v>
      </c>
      <c r="C59" s="13" t="s">
        <v>17</v>
      </c>
      <c r="F59" s="4">
        <f>IF(B59&lt;0,COUNTIF($B$2:B59,"&lt;"&amp;0),0)</f>
        <v>0</v>
      </c>
      <c r="G59" s="5">
        <f t="shared" si="5"/>
        <v>0</v>
      </c>
      <c r="H59" s="9">
        <f t="shared" si="6"/>
        <v>0</v>
      </c>
      <c r="I59" s="5">
        <f t="shared" si="7"/>
        <v>0</v>
      </c>
      <c r="J59" s="5">
        <f>IF(B59&lt;0,COUNTIF($B$2:B59,"&lt;"&amp;0),0)</f>
        <v>0</v>
      </c>
      <c r="K59" s="5">
        <f t="shared" si="8"/>
        <v>2027.64</v>
      </c>
      <c r="L59" s="6">
        <v>57</v>
      </c>
      <c r="M59" s="15">
        <v>0</v>
      </c>
      <c r="N59" s="5">
        <f>IF(B59&gt;0,COUNTIF($B$2:B59,"&gt;"&amp;0),0)</f>
        <v>57</v>
      </c>
      <c r="O59" s="10">
        <f t="shared" si="4"/>
        <v>6.6666766251066659E-3</v>
      </c>
      <c r="P59" s="12"/>
      <c r="Q59" s="5"/>
      <c r="R59" s="5"/>
      <c r="S59" s="7">
        <f t="shared" si="9"/>
        <v>1388.373691925392</v>
      </c>
    </row>
    <row r="60" spans="1:19" x14ac:dyDescent="0.25">
      <c r="A60" s="18">
        <v>46919</v>
      </c>
      <c r="B60" s="8">
        <v>2027.64</v>
      </c>
      <c r="C60" s="13" t="s">
        <v>17</v>
      </c>
      <c r="F60" s="4">
        <f>IF(B60&lt;0,COUNTIF($B$2:B60,"&lt;"&amp;0),0)</f>
        <v>0</v>
      </c>
      <c r="G60" s="5">
        <f t="shared" si="5"/>
        <v>0</v>
      </c>
      <c r="H60" s="9">
        <f t="shared" si="6"/>
        <v>0</v>
      </c>
      <c r="I60" s="5">
        <f t="shared" si="7"/>
        <v>0</v>
      </c>
      <c r="J60" s="5">
        <f>IF(B60&lt;0,COUNTIF($B$2:B60,"&lt;"&amp;0),0)</f>
        <v>0</v>
      </c>
      <c r="K60" s="5">
        <f t="shared" si="8"/>
        <v>2027.64</v>
      </c>
      <c r="L60" s="6">
        <v>58</v>
      </c>
      <c r="M60" s="15">
        <v>0</v>
      </c>
      <c r="N60" s="5">
        <f>IF(B60&gt;0,COUNTIF($B$2:B60,"&gt;"&amp;0),0)</f>
        <v>58</v>
      </c>
      <c r="O60" s="10">
        <f t="shared" si="4"/>
        <v>6.6666766251066659E-3</v>
      </c>
      <c r="P60" s="12"/>
      <c r="Q60" s="5"/>
      <c r="R60" s="5"/>
      <c r="S60" s="7">
        <f t="shared" si="9"/>
        <v>1379.1791505207805</v>
      </c>
    </row>
    <row r="61" spans="1:19" x14ac:dyDescent="0.25">
      <c r="A61" s="18">
        <v>46949</v>
      </c>
      <c r="B61" s="8">
        <v>2027.64</v>
      </c>
      <c r="C61" s="13" t="s">
        <v>17</v>
      </c>
      <c r="F61" s="4">
        <f>IF(B61&lt;0,COUNTIF($B$2:B61,"&lt;"&amp;0),0)</f>
        <v>0</v>
      </c>
      <c r="G61" s="5">
        <f t="shared" si="5"/>
        <v>0</v>
      </c>
      <c r="H61" s="9">
        <f t="shared" si="6"/>
        <v>0</v>
      </c>
      <c r="I61" s="5">
        <f t="shared" si="7"/>
        <v>0</v>
      </c>
      <c r="J61" s="5">
        <f>IF(B61&lt;0,COUNTIF($B$2:B61,"&lt;"&amp;0),0)</f>
        <v>0</v>
      </c>
      <c r="K61" s="5">
        <f t="shared" si="8"/>
        <v>2027.64</v>
      </c>
      <c r="L61" s="6">
        <v>59</v>
      </c>
      <c r="M61" s="15">
        <v>0</v>
      </c>
      <c r="N61" s="5">
        <f>IF(B61&gt;0,COUNTIF($B$2:B61,"&gt;"&amp;0),0)</f>
        <v>59</v>
      </c>
      <c r="O61" s="10">
        <f t="shared" si="4"/>
        <v>6.6666766251066659E-3</v>
      </c>
      <c r="P61" s="12"/>
      <c r="Q61" s="5"/>
      <c r="R61" s="5"/>
      <c r="S61" s="7">
        <f t="shared" si="9"/>
        <v>1370.0455002092033</v>
      </c>
    </row>
    <row r="62" spans="1:19" x14ac:dyDescent="0.25">
      <c r="A62" s="18">
        <v>46980</v>
      </c>
      <c r="B62" s="8">
        <v>2027.64</v>
      </c>
      <c r="C62" s="13" t="s">
        <v>17</v>
      </c>
      <c r="F62" s="4">
        <f>IF(B62&lt;0,COUNTIF($B$2:B62,"&lt;"&amp;0),0)</f>
        <v>0</v>
      </c>
      <c r="G62" s="5">
        <f t="shared" si="5"/>
        <v>0</v>
      </c>
      <c r="H62" s="9">
        <f t="shared" si="6"/>
        <v>0</v>
      </c>
      <c r="I62" s="5">
        <f t="shared" si="7"/>
        <v>0</v>
      </c>
      <c r="J62" s="5">
        <f>IF(B62&lt;0,COUNTIF($B$2:B62,"&lt;"&amp;0),0)</f>
        <v>0</v>
      </c>
      <c r="K62" s="5">
        <f t="shared" si="8"/>
        <v>2027.64</v>
      </c>
      <c r="L62" s="6">
        <v>60</v>
      </c>
      <c r="M62" s="15">
        <v>0</v>
      </c>
      <c r="N62" s="5">
        <f>IF(B62&gt;0,COUNTIF($B$2:B62,"&gt;"&amp;0),0)</f>
        <v>60</v>
      </c>
      <c r="O62" s="10">
        <f t="shared" si="4"/>
        <v>6.6666766251066659E-3</v>
      </c>
      <c r="P62" s="12"/>
      <c r="Q62" s="5"/>
      <c r="R62" s="5"/>
      <c r="S62" s="7">
        <f t="shared" si="9"/>
        <v>1360.97233773779</v>
      </c>
    </row>
    <row r="63" spans="1:19" x14ac:dyDescent="0.25">
      <c r="A63" s="18">
        <v>47011</v>
      </c>
      <c r="B63" s="8">
        <v>0</v>
      </c>
      <c r="C63" s="13" t="s">
        <v>17</v>
      </c>
      <c r="F63" s="4">
        <f>IF(B63&lt;0,COUNTIF($B$2:B63,"&lt;"&amp;0),0)</f>
        <v>0</v>
      </c>
      <c r="G63" s="5">
        <f t="shared" si="5"/>
        <v>0</v>
      </c>
      <c r="H63" s="9">
        <f t="shared" si="6"/>
        <v>0</v>
      </c>
      <c r="I63" s="5">
        <f t="shared" si="7"/>
        <v>0</v>
      </c>
      <c r="J63" s="5">
        <f>IF(B63&lt;0,COUNTIF($B$2:B63,"&lt;"&amp;0),0)</f>
        <v>0</v>
      </c>
      <c r="K63" s="5">
        <f t="shared" si="8"/>
        <v>0</v>
      </c>
      <c r="L63" s="6">
        <v>60</v>
      </c>
      <c r="M63" s="15">
        <v>0</v>
      </c>
      <c r="N63" s="5">
        <f>IF(B63&gt;0,COUNTIF($B$2:B63,"&gt;"&amp;0),0)</f>
        <v>0</v>
      </c>
      <c r="O63" s="10">
        <f t="shared" si="4"/>
        <v>6.6666766251066659E-3</v>
      </c>
      <c r="P63" s="12"/>
      <c r="Q63" s="5"/>
      <c r="R63" s="5"/>
      <c r="S63" s="7">
        <f t="shared" si="9"/>
        <v>0</v>
      </c>
    </row>
  </sheetData>
  <pageMargins left="0.7" right="0.7" top="0.75" bottom="0.75" header="0.3" footer="0.3"/>
  <pageSetup paperSize="9" orientation="portrait" horizontalDpi="300" verticalDpi="0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0E3CF31417DA438207576B4285AE2F" ma:contentTypeVersion="12" ma:contentTypeDescription="Create a new document." ma:contentTypeScope="" ma:versionID="e30761f6838d7aafebec2fbb374bbf53">
  <xsd:schema xmlns:xsd="http://www.w3.org/2001/XMLSchema" xmlns:xs="http://www.w3.org/2001/XMLSchema" xmlns:p="http://schemas.microsoft.com/office/2006/metadata/properties" xmlns:ns2="e6629e1d-9763-41b4-b740-d485f8d299fd" xmlns:ns3="1e45f378-d00a-427f-8c25-883e66b0f157" targetNamespace="http://schemas.microsoft.com/office/2006/metadata/properties" ma:root="true" ma:fieldsID="3c312ef8377654b3692ac68701b06445" ns2:_="" ns3:_="">
    <xsd:import namespace="e6629e1d-9763-41b4-b740-d485f8d299fd"/>
    <xsd:import namespace="1e45f378-d00a-427f-8c25-883e66b0f1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29e1d-9763-41b4-b740-d485f8d299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63edab7-d5f1-4c02-989a-0e8ed7c6c3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45f378-d00a-427f-8c25-883e66b0f1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9ff0909-39af-4119-816f-60e797c812d6}" ma:internalName="TaxCatchAll" ma:showField="CatchAllData" ma:web="1e45f378-d00a-427f-8c25-883e66b0f1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e45f378-d00a-427f-8c25-883e66b0f157" xsi:nil="true"/>
    <lcf76f155ced4ddcb4097134ff3c332f xmlns="e6629e1d-9763-41b4-b740-d485f8d299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953C89D-3D82-4169-8E17-E19AB2BA9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A78A55-9032-4167-A1EE-E3B09291A2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629e1d-9763-41b4-b740-d485f8d299fd"/>
    <ds:schemaRef ds:uri="1e45f378-d00a-427f-8c25-883e66b0f1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D7CE1E-4598-43C4-9FDC-CB80C39EA6B0}">
  <ds:schemaRefs>
    <ds:schemaRef ds:uri="http://schemas.microsoft.com/office/2006/metadata/properties"/>
    <ds:schemaRef ds:uri="e6629e1d-9763-41b4-b740-d485f8d299fd"/>
    <ds:schemaRef ds:uri="http://purl.org/dc/terms/"/>
    <ds:schemaRef ds:uri="http://schemas.openxmlformats.org/package/2006/metadata/core-properties"/>
    <ds:schemaRef ds:uri="1e45f378-d00a-427f-8c25-883e66b0f15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S104527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Passero, Michael (SFS RC RCA FPI RAA)</dc:creator>
  <cp:lastModifiedBy>Passero, Michael (SFS RC RCA FPI RAA)</cp:lastModifiedBy>
  <dcterms:created xsi:type="dcterms:W3CDTF">2023-05-22T15:03:34Z</dcterms:created>
  <dcterms:modified xsi:type="dcterms:W3CDTF">2023-08-16T14:24:10Z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0x010100530E3CF31417DA438207576B4285AE2F</vt:lpwstr>
  </property>
  <property fmtid="{D5CDD505-2E9C-101B-9397-08002B2CF9AE}" pid="3" name="MediaServiceImageTags">
    <vt:lpwstr/>
  </property>
  <property fmtid="{D5CDD505-2E9C-101B-9397-08002B2CF9AE}" pid="4" name="MSIP_Label_9d258917-277f-42cd-a3cd-14c4e9ee58bc_Enabled">
    <vt:lpwstr>true</vt:lpwstr>
  </property>
  <property fmtid="{D5CDD505-2E9C-101B-9397-08002B2CF9AE}" pid="5" name="MSIP_Label_9d258917-277f-42cd-a3cd-14c4e9ee58bc_SetDate">
    <vt:lpwstr>2023-06-15T09:21:26Z</vt:lpwstr>
  </property>
  <property fmtid="{D5CDD505-2E9C-101B-9397-08002B2CF9AE}" pid="6" name="MSIP_Label_9d258917-277f-42cd-a3cd-14c4e9ee58bc_Method">
    <vt:lpwstr>Standard</vt:lpwstr>
  </property>
  <property fmtid="{D5CDD505-2E9C-101B-9397-08002B2CF9AE}" pid="7" name="MSIP_Label_9d258917-277f-42cd-a3cd-14c4e9ee58bc_Name">
    <vt:lpwstr>restricted</vt:lpwstr>
  </property>
  <property fmtid="{D5CDD505-2E9C-101B-9397-08002B2CF9AE}" pid="8" name="MSIP_Label_9d258917-277f-42cd-a3cd-14c4e9ee58bc_SiteId">
    <vt:lpwstr>38ae3bcd-9579-4fd4-adda-b42e1495d55a</vt:lpwstr>
  </property>
  <property fmtid="{D5CDD505-2E9C-101B-9397-08002B2CF9AE}" pid="9" name="MSIP_Label_9d258917-277f-42cd-a3cd-14c4e9ee58bc_ActionId">
    <vt:lpwstr>84b5fb7f-4230-4444-a95f-a17f7101b9a8</vt:lpwstr>
  </property>
  <property fmtid="{D5CDD505-2E9C-101B-9397-08002B2CF9AE}" pid="10" name="MSIP_Label_9d258917-277f-42cd-a3cd-14c4e9ee58bc_ContentBits">
    <vt:lpwstr>0</vt:lpwstr>
  </property>
  <property fmtid="{D5CDD505-2E9C-101B-9397-08002B2CF9AE}" pid="11" name="Document_Confidentiality">
    <vt:lpwstr>Restricted</vt:lpwstr>
  </property>
</Properties>
</file>