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Gtc\Downloads\"/>
    </mc:Choice>
  </mc:AlternateContent>
  <xr:revisionPtr revIDLastSave="0" documentId="13_ncr:1_{870AC177-6781-4742-90FB-9D4FF7F3FF9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ayfa1" sheetId="1" r:id="rId1"/>
  </sheets>
  <calcPr calcId="181029"/>
</workbook>
</file>

<file path=xl/calcChain.xml><?xml version="1.0" encoding="utf-8"?>
<calcChain xmlns="http://schemas.openxmlformats.org/spreadsheetml/2006/main">
  <c r="AP41" i="1" l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<sst xmlns="http://schemas.openxmlformats.org/spreadsheetml/2006/main" count="80" uniqueCount="80">
  <si>
    <t>1.</t>
  </si>
  <si>
    <t>Airport</t>
  </si>
  <si>
    <t>2.</t>
  </si>
  <si>
    <t>AIRPORTS AUTHORITY</t>
  </si>
  <si>
    <t>3.</t>
  </si>
  <si>
    <t>AIRPORT EXPANSION</t>
  </si>
  <si>
    <t>4.</t>
  </si>
  <si>
    <t>INTERNATIONAL AIRPORT</t>
  </si>
  <si>
    <t>5.</t>
  </si>
  <si>
    <t>AIRPORTS APRON</t>
  </si>
  <si>
    <t>6.</t>
  </si>
  <si>
    <t>APRON</t>
  </si>
  <si>
    <t>7.</t>
  </si>
  <si>
    <t>AIRPORT PROJECT</t>
  </si>
  <si>
    <t>8.</t>
  </si>
  <si>
    <t>AIRFIELD</t>
  </si>
  <si>
    <t>9.</t>
  </si>
  <si>
    <t>AIRSTRIP</t>
  </si>
  <si>
    <t>10.</t>
  </si>
  <si>
    <t>AIR TRAFFIC CONTROL TOWER</t>
  </si>
  <si>
    <t>11.</t>
  </si>
  <si>
    <t>AIR TRAFFIC</t>
  </si>
  <si>
    <t>12.</t>
  </si>
  <si>
    <t>AIRPORT MAIN RUNWAY</t>
  </si>
  <si>
    <t>13.</t>
  </si>
  <si>
    <t>PASSENGER TERMINAL</t>
  </si>
  <si>
    <t>14.</t>
  </si>
  <si>
    <t>AIRPORT CONSIGNMENT</t>
  </si>
  <si>
    <t>15.</t>
  </si>
  <si>
    <t>Airports Authorıty</t>
  </si>
  <si>
    <t>16.</t>
  </si>
  <si>
    <t>Airport Expansion</t>
  </si>
  <si>
    <t>17.</t>
  </si>
  <si>
    <t>International Airport</t>
  </si>
  <si>
    <t>18.</t>
  </si>
  <si>
    <t>Airports Apron</t>
  </si>
  <si>
    <t>19.</t>
  </si>
  <si>
    <t>Apron</t>
  </si>
  <si>
    <t>20.</t>
  </si>
  <si>
    <t>Airport Project</t>
  </si>
  <si>
    <t>21.</t>
  </si>
  <si>
    <t>Airfield</t>
  </si>
  <si>
    <t>22.</t>
  </si>
  <si>
    <t>Airstrip</t>
  </si>
  <si>
    <t>23.</t>
  </si>
  <si>
    <t>Air Traffic Control Tower</t>
  </si>
  <si>
    <t>24.</t>
  </si>
  <si>
    <t>Air Traffic</t>
  </si>
  <si>
    <t>25.</t>
  </si>
  <si>
    <t>Airport Main Runway</t>
  </si>
  <si>
    <t>26.</t>
  </si>
  <si>
    <t>Passenger Terminal</t>
  </si>
  <si>
    <t>27.</t>
  </si>
  <si>
    <t>Airport Consignment</t>
  </si>
  <si>
    <t>28.</t>
  </si>
  <si>
    <t>airports authority</t>
  </si>
  <si>
    <t>29.</t>
  </si>
  <si>
    <t>airport expansion</t>
  </si>
  <si>
    <t>30.</t>
  </si>
  <si>
    <t>international airport</t>
  </si>
  <si>
    <t>31.</t>
  </si>
  <si>
    <t>airports apron</t>
  </si>
  <si>
    <t>32.</t>
  </si>
  <si>
    <t>apron</t>
  </si>
  <si>
    <t>33.</t>
  </si>
  <si>
    <t>airport project</t>
  </si>
  <si>
    <t>34.</t>
  </si>
  <si>
    <t>airfield</t>
  </si>
  <si>
    <t>35.</t>
  </si>
  <si>
    <t>airstrip</t>
  </si>
  <si>
    <t>36.</t>
  </si>
  <si>
    <t>air traffic control tower</t>
  </si>
  <si>
    <t>37.</t>
  </si>
  <si>
    <t>air traffic</t>
  </si>
  <si>
    <t>38.</t>
  </si>
  <si>
    <t>airport main runway</t>
  </si>
  <si>
    <t>39.</t>
  </si>
  <si>
    <t>passenger terminal</t>
  </si>
  <si>
    <t>40.</t>
  </si>
  <si>
    <t>airport consignment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</si>
</sst>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P230"/>
  <sheetViews>
    <sheetView tabSelected="1" workbookViewId="0">
      <selection activeCell="X1" sqref="X1"/>
    </sheetView>
  </sheetViews>
  <sheetFormatPr defaultColWidth="14.44140625" defaultRowHeight="15.75" customHeight="1" x14ac:dyDescent="0.25"/>
  <cols>
    <col min="1" max="1" width="4.88671875" customWidth="1"/>
    <col min="2" max="2" width="41.88671875" customWidth="1"/>
  </cols>
  <sheetData>
    <row r="1" spans="1:42" ht="15.75" customHeight="1" x14ac:dyDescent="0.3">
      <c r="A1" s="1"/>
      <c r="B1" s="1">
        <v>1</v>
      </c>
      <c r="C1" s="1">
        <v>2</v>
      </c>
      <c r="D1" s="5">
        <v>3</v>
      </c>
      <c r="E1" s="1">
        <v>4</v>
      </c>
      <c r="F1" s="1">
        <v>5</v>
      </c>
      <c r="G1" s="1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6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6">
        <v>23</v>
      </c>
      <c r="Y1" s="2">
        <v>24</v>
      </c>
      <c r="Z1" s="2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</row>
    <row r="2" spans="1:42" ht="15.75" customHeight="1" x14ac:dyDescent="0.3">
      <c r="A2" s="1" t="s">
        <v>0</v>
      </c>
      <c r="B2" s="1" t="s">
        <v>1</v>
      </c>
      <c r="C2" s="3" t="str">
        <f ca="1">IFERROR(__xludf.DUMMYFUNCTION("GOOGLETRANSLATE(B2,""auto"",""ar"")
"),"مطار")</f>
        <v>مطار</v>
      </c>
      <c r="D2" s="3" t="str">
        <f ca="1">IFERROR(__xludf.DUMMYFUNCTION("GOOGLETRANSLATE(B2,""auto"",""bn"")
"),"বিমানবন্দর")</f>
        <v>বিমানবন্দর</v>
      </c>
      <c r="E2" s="3" t="str">
        <f ca="1">IFERROR(__xludf.DUMMYFUNCTION("GOOGLETRANSLATE(B2,""auto"",""pt"")"),"Aeroporto")</f>
        <v>Aeroporto</v>
      </c>
      <c r="F2" s="3" t="str">
        <f ca="1">IFERROR(__xludf.DUMMYFUNCTION("GOOGLETRANSLATE(B2,""auto"",""bg"")
"),"Летище")</f>
        <v>Летище</v>
      </c>
      <c r="G2" s="3" t="str">
        <f ca="1">IFERROR(__xludf.DUMMYFUNCTION("GOOGLETRANSLATE(B2,""auto"",""ca"")
"),"Aeroport")</f>
        <v>Aeroport</v>
      </c>
      <c r="H2" s="3" t="str">
        <f ca="1">IFERROR(__xludf.DUMMYFUNCTION("GOOGLETRANSLATE(B2,""auto"",""hr"")
"),"Zračna luka")</f>
        <v>Zračna luka</v>
      </c>
      <c r="I2" s="3" t="str">
        <f ca="1">IFERROR(__xludf.DUMMYFUNCTION("GOOGLETRANSLATE(B2,""auto"",""cs"")
"),"Letiště")</f>
        <v>Letiště</v>
      </c>
      <c r="J2" s="3" t="str">
        <f ca="1">IFERROR(__xludf.DUMMYFUNCTION("GOOGLETRANSLATE(B2,""auto"",""da"")
"),"Lufthavn")</f>
        <v>Lufthavn</v>
      </c>
      <c r="K2" s="3" t="str">
        <f ca="1">IFERROR(__xludf.DUMMYFUNCTION("GOOGLETRANSLATE(B2,""auto"",""nl"")
"),"Luchthaven")</f>
        <v>Luchthaven</v>
      </c>
      <c r="L2" s="3" t="str">
        <f ca="1">IFERROR(__xludf.DUMMYFUNCTION("GOOGLETRANSLATE(B2,""auto"",""et"")
"),"Lennujaama")</f>
        <v>Lennujaama</v>
      </c>
      <c r="M2" s="3" t="str">
        <f ca="1">IFERROR(__xludf.DUMMYFUNCTION("GOOGLETRANSLATE(B2,""auto"",""fil"")
"),"Paliparan")</f>
        <v>Paliparan</v>
      </c>
      <c r="N2" s="3" t="str">
        <f ca="1">IFERROR(__xludf.DUMMYFUNCTION("GOOGLETRANSLATE(B2,""auto"",""fi"")
"),"Lentokenttä")</f>
        <v>Lentokenttä</v>
      </c>
      <c r="O2" s="3" t="str">
        <f ca="1">IFERROR(__xludf.DUMMYFUNCTION("GOOGLETRANSLATE(B2,""auto"",""fr"")
"),"Aéroport")</f>
        <v>Aéroport</v>
      </c>
      <c r="P2" s="3" t="str">
        <f ca="1">IFERROR(__xludf.DUMMYFUNCTION("GOOGLETRANSLATE(B2,""auto"",""de"")
"),"Flughafen")</f>
        <v>Flughafen</v>
      </c>
      <c r="Q2" s="3" t="str">
        <f ca="1">IFERROR(__xludf.DUMMYFUNCTION("GOOGLETRANSLATE(B2,""auto"",""el"")
"),"Το αεροδρομιο")</f>
        <v>Το αεροδρομιο</v>
      </c>
      <c r="R2" s="2" t="str">
        <f ca="1">IFERROR(__xludf.DUMMYFUNCTION("GOOGLETRANSLATE(B2,""auto"",""hi"")
"),"हवाई अड्डा")</f>
        <v>हवाई अड्डा</v>
      </c>
      <c r="S2" s="2" t="str">
        <f ca="1">IFERROR(__xludf.DUMMYFUNCTION("GOOGLETRANSLATE(B2,""auto"",""hu"")
"),"Repülőtér")</f>
        <v>Repülőtér</v>
      </c>
      <c r="T2" s="2" t="str">
        <f ca="1">IFERROR(__xludf.DUMMYFUNCTION("GOOGLETRANSLATE(B2,""auto"",""is"")
"),"Flugvöllur")</f>
        <v>Flugvöllur</v>
      </c>
      <c r="U2" s="2" t="str">
        <f ca="1">IFERROR(__xludf.DUMMYFUNCTION("GOOGLETRANSLATE(B2,""auto"",""id"")
"),"Bandara")</f>
        <v>Bandara</v>
      </c>
      <c r="V2" s="2" t="str">
        <f ca="1">IFERROR(__xludf.DUMMYFUNCTION("GOOGLETRANSLATE(B2,""auto"",""it"")
"),"Aeroporto")</f>
        <v>Aeroporto</v>
      </c>
      <c r="W2" s="2" t="str">
        <f ca="1">IFERROR(__xludf.DUMMYFUNCTION("GOOGLETRANSLATE(B2,""auto"",""ja"")
"),"空港")</f>
        <v>空港</v>
      </c>
      <c r="X2" s="2" t="str">
        <f ca="1">IFERROR(__xludf.DUMMYFUNCTION("GOOGLETRANSLATE(B2,""auto"",""ko"")
"),"공항")</f>
        <v>공항</v>
      </c>
      <c r="Y2" s="2" t="str">
        <f ca="1">IFERROR(__xludf.DUMMYFUNCTION("GOOGLETRANSLATE(B2,""auto"",""lv"")
"),"Lidosta")</f>
        <v>Lidosta</v>
      </c>
      <c r="Z2" s="2" t="str">
        <f ca="1">IFERROR(__xludf.DUMMYFUNCTION("GOOGLETRANSLATE(B2,""auto"",""lt"")
"),"Oro uostas. \ T")</f>
        <v>Oro uostas. \ T</v>
      </c>
      <c r="AA2" s="1" t="str">
        <f ca="1">IFERROR(__xludf.DUMMYFUNCTION("GOOGLETRANSLATE(B2,""auto"",""no"")"),"flyplassen")</f>
        <v>flyplassen</v>
      </c>
      <c r="AB2" s="1" t="str">
        <f ca="1">IFERROR(__xludf.DUMMYFUNCTION("GOOGLETRANSLATE(B2,""auto"",""pl"")"),"Lotnisko")</f>
        <v>Lotnisko</v>
      </c>
      <c r="AC2" s="1" t="str">
        <f ca="1">IFERROR(__xludf.DUMMYFUNCTION("GOOGLETRANSLATE(B2,""auto"",""pt"")"),"Aeroporto")</f>
        <v>Aeroporto</v>
      </c>
      <c r="AD2" s="1" t="str">
        <f ca="1">IFERROR(__xludf.DUMMYFUNCTION("GOOGLETRANSLATE(B2,""auto"",""ro"")"),"Aeroport")</f>
        <v>Aeroport</v>
      </c>
      <c r="AE2" s="1" t="str">
        <f ca="1">IFERROR(__xludf.DUMMYFUNCTION("GOOGLETRANSLATE(B2,""auto"",""ru"")
"),"Аэропорт")</f>
        <v>Аэропорт</v>
      </c>
      <c r="AF2" s="1" t="str">
        <f ca="1">IFERROR(__xludf.DUMMYFUNCTION("GOOGLETRANSLATE(B2,""auto"",""sr"")"),"Аеродром")</f>
        <v>Аеродром</v>
      </c>
      <c r="AG2" s="1" t="str">
        <f ca="1">IFERROR(__xludf.DUMMYFUNCTION("GOOGLETRANSLATE(B2,""auto"",""zh"")"),"飞机场")</f>
        <v>飞机场</v>
      </c>
      <c r="AH2" s="1" t="str">
        <f ca="1">IFERROR(__xludf.DUMMYFUNCTION("GOOGLETRANSLATE(B2,""auto"",""sk"")"),"Letisko")</f>
        <v>Letisko</v>
      </c>
      <c r="AI2" s="1" t="str">
        <f ca="1">IFERROR(__xludf.DUMMYFUNCTION("GOOGLETRANSLATE(B2,""auto"",""sl"")
"),"Letališče")</f>
        <v>Letališče</v>
      </c>
      <c r="AJ2" s="1" t="str">
        <f ca="1">IFERROR(__xludf.DUMMYFUNCTION("GOOGLETRANSLATE(B2,""auto"",""es"")
"),"Aeropuerto")</f>
        <v>Aeropuerto</v>
      </c>
      <c r="AK2" s="1" t="str">
        <f ca="1">IFERROR(__xludf.DUMMYFUNCTION("GOOGLETRANSLATE(B2,""auto"",""sv"")
"),"Flygplats")</f>
        <v>Flygplats</v>
      </c>
      <c r="AL2" s="1" t="str">
        <f ca="1">IFERROR(__xludf.DUMMYFUNCTION("GOOGLETRANSLATE(B2,""auto"",""th"")
"),"สนามบิน")</f>
        <v>สนามบิน</v>
      </c>
      <c r="AM2" s="1" t="str">
        <f ca="1">IFERROR(__xludf.DUMMYFUNCTION("GOOGLETRANSLATE(B2,""auto"",""tr"")
"),"Havalimanı")</f>
        <v>Havalimanı</v>
      </c>
      <c r="AN2" s="1" t="str">
        <f ca="1">IFERROR(__xludf.DUMMYFUNCTION("GOOGLETRANSLATE(B2,""auto"",""ur"")
"),"ہوائی اڈہ")</f>
        <v>ہوائی اڈہ</v>
      </c>
      <c r="AO2" s="1" t="str">
        <f ca="1">IFERROR(__xludf.DUMMYFUNCTION("GOOGLETRANSLATE(B2,""auto"",""uk"")
"),"Аеропорт")</f>
        <v>Аеропорт</v>
      </c>
      <c r="AP2" s="1" t="str">
        <f ca="1">IFERROR(__xludf.DUMMYFUNCTION("GOOGLETRANSLATE(B2,""auto"",""vi"")
"),"Sân bay")</f>
        <v>Sân bay</v>
      </c>
    </row>
    <row r="3" spans="1:42" ht="15.75" customHeight="1" x14ac:dyDescent="0.3">
      <c r="A3" s="1" t="s">
        <v>2</v>
      </c>
      <c r="B3" s="1" t="s">
        <v>3</v>
      </c>
      <c r="C3" s="3" t="str">
        <f ca="1">IFERROR(__xludf.DUMMYFUNCTION("GOOGLETRANSLATE(B3,""auto"",""ar"")
"),"سلطة المطارات")</f>
        <v>سلطة المطارات</v>
      </c>
      <c r="D3" s="3" t="str">
        <f ca="1">IFERROR(__xludf.DUMMYFUNCTION("GOOGLETRANSLATE(B3,""auto"",""bn"")
"),"বিমানবন্দর কর্তৃপক্ষ")</f>
        <v>বিমানবন্দর কর্তৃপক্ষ</v>
      </c>
      <c r="E3" s="3" t="str">
        <f ca="1">IFERROR(__xludf.DUMMYFUNCTION("GOOGLETRANSLATE(B3,""auto"",""pt"")"),"Autoridade Aeroportos")</f>
        <v>Autoridade Aeroportos</v>
      </c>
      <c r="F3" s="3" t="str">
        <f ca="1">IFERROR(__xludf.DUMMYFUNCTION("GOOGLETRANSLATE(B3,""auto"",""bg"")
"),"Летища")</f>
        <v>Летища</v>
      </c>
      <c r="G3" s="3" t="str">
        <f ca="1">IFERROR(__xludf.DUMMYFUNCTION("GOOGLETRANSLATE(B3,""auto"",""ca"")
"),"Autoritat Aeroports")</f>
        <v>Autoritat Aeroports</v>
      </c>
      <c r="H3" s="3" t="str">
        <f ca="1">IFERROR(__xludf.DUMMYFUNCTION("GOOGLETRANSLATE(B3,""auto"",""hr"")
"),"Zračne luke")</f>
        <v>Zračne luke</v>
      </c>
      <c r="I3" s="3" t="str">
        <f ca="1">IFERROR(__xludf.DUMMYFUNCTION("GOOGLETRANSLATE(B3,""auto"",""cs"")
"),"Autorita letiště")</f>
        <v>Autorita letiště</v>
      </c>
      <c r="J3" s="3" t="str">
        <f ca="1">IFERROR(__xludf.DUMMYFUNCTION("GOOGLETRANSLATE(B3,""auto"",""da"")
"),"Lufthavne Myndighed")</f>
        <v>Lufthavne Myndighed</v>
      </c>
      <c r="K3" s="3" t="str">
        <f ca="1">IFERROR(__xludf.DUMMYFUNCTION("GOOGLETRANSLATE(B3,""auto"",""nl"")
"),"Luchthavens")</f>
        <v>Luchthavens</v>
      </c>
      <c r="L3" s="3" t="str">
        <f ca="1">IFERROR(__xludf.DUMMYFUNCTION("GOOGLETRANSLATE(B3,""auto"",""et"")
"),"Lennujaamade asutus")</f>
        <v>Lennujaamade asutus</v>
      </c>
      <c r="M3" s="3" t="str">
        <f ca="1">IFERROR(__xludf.DUMMYFUNCTION("GOOGLETRANSLATE(B3,""auto"",""fil"")
"),"Awtoridad ng Paliparan")</f>
        <v>Awtoridad ng Paliparan</v>
      </c>
      <c r="N3" s="3" t="str">
        <f ca="1">IFERROR(__xludf.DUMMYFUNCTION("GOOGLETRANSLATE(B3,""auto"",""fi"")
"),"Lentokentät")</f>
        <v>Lentokentät</v>
      </c>
      <c r="O3" s="3" t="str">
        <f ca="1">IFERROR(__xludf.DUMMYFUNCTION("GOOGLETRANSLATE(B3,""auto"",""fr"")
"),"Autorité des aéroports")</f>
        <v>Autorité des aéroports</v>
      </c>
      <c r="P3" s="3" t="str">
        <f ca="1">IFERROR(__xludf.DUMMYFUNCTION("GOOGLETRANSLATE(B3,""auto"",""de"")
"),"Flughäfen Autorität")</f>
        <v>Flughäfen Autorität</v>
      </c>
      <c r="Q3" s="3" t="str">
        <f ca="1">IFERROR(__xludf.DUMMYFUNCTION("GOOGLETRANSLATE(B3,""auto"",""el"")
"),"Αρχή Αεροδρόμια")</f>
        <v>Αρχή Αεροδρόμια</v>
      </c>
      <c r="R3" s="2" t="str">
        <f ca="1">IFERROR(__xludf.DUMMYFUNCTION("GOOGLETRANSLATE(B3,""auto"",""hi"")
"),"हवाई अड्डे का अधिकार")</f>
        <v>हवाई अड्डे का अधिकार</v>
      </c>
      <c r="S3" s="2" t="str">
        <f ca="1">IFERROR(__xludf.DUMMYFUNCTION("GOOGLETRANSLATE(B3,""auto"",""hu"")
"),"Repülőtéri hatóság")</f>
        <v>Repülőtéri hatóság</v>
      </c>
      <c r="T3" s="2" t="str">
        <f ca="1">IFERROR(__xludf.DUMMYFUNCTION("GOOGLETRANSLATE(B3,""auto"",""is"")
"),"Flugvellir")</f>
        <v>Flugvellir</v>
      </c>
      <c r="U3" s="2" t="str">
        <f ca="1">IFERROR(__xludf.DUMMYFUNCTION("GOOGLETRANSLATE(B3,""auto"",""id"")
"),"Bandara otoritas")</f>
        <v>Bandara otoritas</v>
      </c>
      <c r="V3" s="2" t="str">
        <f ca="1">IFERROR(__xludf.DUMMYFUNCTION("GOOGLETRANSLATE(B3,""auto"",""it"")
"),"Autorità degli aeroporti")</f>
        <v>Autorità degli aeroporti</v>
      </c>
      <c r="W3" s="2" t="str">
        <f ca="1">IFERROR(__xludf.DUMMYFUNCTION("GOOGLETRANSLATE(B3,""auto"",""ja"")
"),"空港局")</f>
        <v>空港局</v>
      </c>
      <c r="X3" s="2" t="str">
        <f ca="1">IFERROR(__xludf.DUMMYFUNCTION("GOOGLETRANSLATE(B3,""auto"",""ko"")
"),"공항 기관")</f>
        <v>공항 기관</v>
      </c>
      <c r="Y3" s="2" t="str">
        <f ca="1">IFERROR(__xludf.DUMMYFUNCTION("GOOGLETRANSLATE(B3,""auto"",""lv"")
"),"Lidostu iestāde")</f>
        <v>Lidostu iestāde</v>
      </c>
      <c r="Z3" s="2" t="str">
        <f ca="1">IFERROR(__xludf.DUMMYFUNCTION("GOOGLETRANSLATE(B3,""auto"",""lt"")
"),"Oro uostų direkcija")</f>
        <v>Oro uostų direkcija</v>
      </c>
      <c r="AA3" s="1" t="str">
        <f ca="1">IFERROR(__xludf.DUMMYFUNCTION("GOOGLETRANSLATE(B3,""auto"",""no"")"),"Flyplassmyndighet")</f>
        <v>Flyplassmyndighet</v>
      </c>
      <c r="AB3" s="1" t="str">
        <f ca="1">IFERROR(__xludf.DUMMYFUNCTION("GOOGLETRANSLATE(B3,""auto"",""pl"")"),"Autorytet lotniskowy")</f>
        <v>Autorytet lotniskowy</v>
      </c>
      <c r="AC3" s="1" t="str">
        <f ca="1">IFERROR(__xludf.DUMMYFUNCTION("GOOGLETRANSLATE(B3,""auto"",""pt"")"),"Autoridade Aeroportos")</f>
        <v>Autoridade Aeroportos</v>
      </c>
      <c r="AD3" s="1" t="str">
        <f ca="1">IFERROR(__xludf.DUMMYFUNCTION("GOOGLETRANSLATE(B3,""auto"",""ro"")"),"Autoritatea Aeroporturilor")</f>
        <v>Autoritatea Aeroporturilor</v>
      </c>
      <c r="AE3" s="1" t="str">
        <f ca="1">IFERROR(__xludf.DUMMYFUNCTION("GOOGLETRANSLATE(B3,""auto"",""ru"")
"),"Аэропорты власти")</f>
        <v>Аэропорты власти</v>
      </c>
      <c r="AF3" s="1" t="str">
        <f ca="1">IFERROR(__xludf.DUMMYFUNCTION("GOOGLETRANSLATE(B3,""auto"",""sr"")"),"Аеродроми АУТРОЛ")</f>
        <v>Аеродроми АУТРОЛ</v>
      </c>
      <c r="AG3" s="1" t="str">
        <f ca="1">IFERROR(__xludf.DUMMYFUNCTION("GOOGLETRANSLATE(B3,""auto"",""zh"")"),"机场权威")</f>
        <v>机场权威</v>
      </c>
      <c r="AH3" s="1" t="str">
        <f ca="1">IFERROR(__xludf.DUMMYFUNCTION("GOOGLETRANSLATE(B3,""auto"",""sk"")"),"Orgán Letiská")</f>
        <v>Orgán Letiská</v>
      </c>
      <c r="AI3" s="1" t="str">
        <f ca="1">IFERROR(__xludf.DUMMYFUNCTION("GOOGLETRANSLATE(B3,""auto"",""sl"")
"),"Organ letališč")</f>
        <v>Organ letališč</v>
      </c>
      <c r="AJ3" s="1" t="str">
        <f ca="1">IFERROR(__xludf.DUMMYFUNCTION("GOOGLETRANSLATE(B3,""auto"",""es"")
"),"Autoridad de los aeropuertos")</f>
        <v>Autoridad de los aeropuertos</v>
      </c>
      <c r="AK3" s="1" t="str">
        <f ca="1">IFERROR(__xludf.DUMMYFUNCTION("GOOGLETRANSLATE(B3,""auto"",""sv"")
"),"Flygplatser")</f>
        <v>Flygplatser</v>
      </c>
      <c r="AL3" s="1" t="str">
        <f ca="1">IFERROR(__xludf.DUMMYFUNCTION("GOOGLETRANSLATE(B3,""auto"",""th"")
"),"อำนาจสนามบิน")</f>
        <v>อำนาจสนามบิน</v>
      </c>
      <c r="AM3" s="1" t="str">
        <f ca="1">IFERROR(__xludf.DUMMYFUNCTION("GOOGLETRANSLATE(B3,""auto"",""tr"")
"),"Havaalanları otoritesi")</f>
        <v>Havaalanları otoritesi</v>
      </c>
      <c r="AN3" s="1" t="str">
        <f ca="1">IFERROR(__xludf.DUMMYFUNCTION("GOOGLETRANSLATE(B3,""auto"",""ur"")
"),"ہوائی اڈے اتھارٹی")</f>
        <v>ہوائی اڈے اتھارٹی</v>
      </c>
      <c r="AO3" s="1" t="str">
        <f ca="1">IFERROR(__xludf.DUMMYFUNCTION("GOOGLETRANSLATE(B3,""auto"",""uk"")
"),"Аеропорти")</f>
        <v>Аеропорти</v>
      </c>
      <c r="AP3" s="1" t="str">
        <f ca="1">IFERROR(__xludf.DUMMYFUNCTION("GOOGLETRANSLATE(B3,""auto"",""vi"")
"),"Cơ quan sân bay")</f>
        <v>Cơ quan sân bay</v>
      </c>
    </row>
    <row r="4" spans="1:42" ht="15.75" customHeight="1" x14ac:dyDescent="0.3">
      <c r="A4" s="1" t="s">
        <v>4</v>
      </c>
      <c r="B4" s="1" t="s">
        <v>5</v>
      </c>
      <c r="C4" s="3" t="str">
        <f ca="1">IFERROR(__xludf.DUMMYFUNCTION("GOOGLETRANSLATE(B4,""auto"",""ar"")
"),"توسيع المطار")</f>
        <v>توسيع المطار</v>
      </c>
      <c r="D4" s="3" t="str">
        <f ca="1">IFERROR(__xludf.DUMMYFUNCTION("GOOGLETRANSLATE(B4,""auto"",""bn"")
"),"বিমানবন্দর সম্প্রসারণ")</f>
        <v>বিমানবন্দর সম্প্রসারণ</v>
      </c>
      <c r="E4" s="3" t="str">
        <f ca="1">IFERROR(__xludf.DUMMYFUNCTION("GOOGLETRANSLATE(B4,""auto"",""pt"")"),"Expansão do aeroporto")</f>
        <v>Expansão do aeroporto</v>
      </c>
      <c r="F4" s="3" t="str">
        <f ca="1">IFERROR(__xludf.DUMMYFUNCTION("GOOGLETRANSLATE(B4,""auto"",""bg"")
"),"Разширяване на летището")</f>
        <v>Разширяване на летището</v>
      </c>
      <c r="G4" s="3" t="str">
        <f ca="1">IFERROR(__xludf.DUMMYFUNCTION("GOOGLETRANSLATE(B4,""auto"",""ca"")
"),"Expansió de l'aeroport")</f>
        <v>Expansió de l'aeroport</v>
      </c>
      <c r="H4" s="3" t="str">
        <f ca="1">IFERROR(__xludf.DUMMYFUNCTION("GOOGLETRANSLATE(B4,""auto"",""hr"")
"),"Ekspanzija zračne luke")</f>
        <v>Ekspanzija zračne luke</v>
      </c>
      <c r="I4" s="3" t="str">
        <f ca="1">IFERROR(__xludf.DUMMYFUNCTION("GOOGLETRANSLATE(B4,""auto"",""cs"")
"),"Rozšíření letiště")</f>
        <v>Rozšíření letiště</v>
      </c>
      <c r="J4" s="3" t="str">
        <f ca="1">IFERROR(__xludf.DUMMYFUNCTION("GOOGLETRANSLATE(B4,""auto"",""da"")
"),"Lufthavnsudvidelse.")</f>
        <v>Lufthavnsudvidelse.</v>
      </c>
      <c r="K4" s="3" t="str">
        <f ca="1">IFERROR(__xludf.DUMMYFUNCTION("GOOGLETRANSLATE(B4,""auto"",""nl"")
"),"Luchthaven expansie")</f>
        <v>Luchthaven expansie</v>
      </c>
      <c r="L4" s="3" t="str">
        <f ca="1">IFERROR(__xludf.DUMMYFUNCTION("GOOGLETRANSLATE(B4,""auto"",""et"")
"),"Lennujaama laienemine")</f>
        <v>Lennujaama laienemine</v>
      </c>
      <c r="M4" s="3" t="str">
        <f ca="1">IFERROR(__xludf.DUMMYFUNCTION("GOOGLETRANSLATE(B4,""auto"",""fil"")
"),"Pagpapalawak ng paliparan")</f>
        <v>Pagpapalawak ng paliparan</v>
      </c>
      <c r="N4" s="3" t="str">
        <f ca="1">IFERROR(__xludf.DUMMYFUNCTION("GOOGLETRANSLATE(B4,""auto"",""fi"")
"),"Lentokenttä laajennus")</f>
        <v>Lentokenttä laajennus</v>
      </c>
      <c r="O4" s="3" t="str">
        <f ca="1">IFERROR(__xludf.DUMMYFUNCTION("GOOGLETRANSLATE(B4,""auto"",""fr"")
"),"Expansion de l'aéroport")</f>
        <v>Expansion de l'aéroport</v>
      </c>
      <c r="P4" s="3" t="str">
        <f ca="1">IFERROR(__xludf.DUMMYFUNCTION("GOOGLETRANSLATE(B4,""auto"",""de"")
"),"Flughafenerweiterung.")</f>
        <v>Flughafenerweiterung.</v>
      </c>
      <c r="Q4" s="3" t="str">
        <f ca="1">IFERROR(__xludf.DUMMYFUNCTION("GOOGLETRANSLATE(B4,""auto"",""el"")
"),"Επέκταση του αεροδρομίου")</f>
        <v>Επέκταση του αεροδρομίου</v>
      </c>
      <c r="R4" s="2" t="str">
        <f ca="1">IFERROR(__xludf.DUMMYFUNCTION("GOOGLETRANSLATE(B4,""auto"",""hi"")
"),"हवाई अड्डे का विस्तार")</f>
        <v>हवाई अड्डे का विस्तार</v>
      </c>
      <c r="S4" s="2" t="str">
        <f ca="1">IFERROR(__xludf.DUMMYFUNCTION("GOOGLETRANSLATE(B4,""auto"",""hu"")
"),"Repülőtéri terjeszkedés")</f>
        <v>Repülőtéri terjeszkedés</v>
      </c>
      <c r="T4" s="2" t="str">
        <f ca="1">IFERROR(__xludf.DUMMYFUNCTION("GOOGLETRANSLATE(B4,""auto"",""is"")
"),"Flugvallarþensla")</f>
        <v>Flugvallarþensla</v>
      </c>
      <c r="U4" s="2" t="str">
        <f ca="1">IFERROR(__xludf.DUMMYFUNCTION("GOOGLETRANSLATE(B4,""auto"",""id"")
"),"Ekspansi bandara")</f>
        <v>Ekspansi bandara</v>
      </c>
      <c r="V4" s="2" t="str">
        <f ca="1">IFERROR(__xludf.DUMMYFUNCTION("GOOGLETRANSLATE(B4,""auto"",""it"")
"),"Espansione dell'aeroporto")</f>
        <v>Espansione dell'aeroporto</v>
      </c>
      <c r="W4" s="2" t="str">
        <f ca="1">IFERROR(__xludf.DUMMYFUNCTION("GOOGLETRANSLATE(B4,""auto"",""ja"")
"),"空港拡大")</f>
        <v>空港拡大</v>
      </c>
      <c r="X4" s="2" t="str">
        <f ca="1">IFERROR(__xludf.DUMMYFUNCTION("GOOGLETRANSLATE(B4,""auto"",""ko"")
"),"공항 확장")</f>
        <v>공항 확장</v>
      </c>
      <c r="Y4" s="2" t="str">
        <f ca="1">IFERROR(__xludf.DUMMYFUNCTION("GOOGLETRANSLATE(B4,""auto"",""lv"")
"),"Lidostas paplašināšana")</f>
        <v>Lidostas paplašināšana</v>
      </c>
      <c r="Z4" s="2" t="str">
        <f ca="1">IFERROR(__xludf.DUMMYFUNCTION("GOOGLETRANSLATE(B4,""auto"",""lt"")
"),"Oro uosto plėtra")</f>
        <v>Oro uosto plėtra</v>
      </c>
      <c r="AA4" s="1" t="str">
        <f ca="1">IFERROR(__xludf.DUMMYFUNCTION("GOOGLETRANSLATE(B4,""auto"",""no"")"),"Flyplassutvidelse")</f>
        <v>Flyplassutvidelse</v>
      </c>
      <c r="AB4" s="1" t="str">
        <f ca="1">IFERROR(__xludf.DUMMYFUNCTION("GOOGLETRANSLATE(B4,""auto"",""pl"")"),"Ekspansja lotniska")</f>
        <v>Ekspansja lotniska</v>
      </c>
      <c r="AC4" s="1" t="str">
        <f ca="1">IFERROR(__xludf.DUMMYFUNCTION("GOOGLETRANSLATE(B4,""auto"",""pt"")"),"Expansão do aeroporto")</f>
        <v>Expansão do aeroporto</v>
      </c>
      <c r="AD4" s="1" t="str">
        <f ca="1">IFERROR(__xludf.DUMMYFUNCTION("GOOGLETRANSLATE(B4,""auto"",""ro"")"),"Expansiunea aeroportului")</f>
        <v>Expansiunea aeroportului</v>
      </c>
      <c r="AE4" s="1" t="str">
        <f ca="1">IFERROR(__xludf.DUMMYFUNCTION("GOOGLETRANSLATE(B4,""auto"",""ru"")
"),"Расширение аэропорта")</f>
        <v>Расширение аэропорта</v>
      </c>
      <c r="AF4" s="1" t="str">
        <f ca="1">IFERROR(__xludf.DUMMYFUNCTION("GOOGLETRANSLATE(B4,""auto"",""sr"")"),"Аеродромска експанзија")</f>
        <v>Аеродромска експанзија</v>
      </c>
      <c r="AG4" s="1" t="str">
        <f ca="1">IFERROR(__xludf.DUMMYFUNCTION("GOOGLETRANSLATE(B4,""auto"",""zh"")"),"机场扩展")</f>
        <v>机场扩展</v>
      </c>
      <c r="AH4" s="1" t="str">
        <f ca="1">IFERROR(__xludf.DUMMYFUNCTION("GOOGLETRANSLATE(B4,""auto"",""sk"")"),"Rozšírenie letiska")</f>
        <v>Rozšírenie letiska</v>
      </c>
      <c r="AI4" s="1" t="str">
        <f ca="1">IFERROR(__xludf.DUMMYFUNCTION("GOOGLETRANSLATE(B4,""auto"",""sl"")
"),"Razširitev letališča")</f>
        <v>Razširitev letališča</v>
      </c>
      <c r="AJ4" s="1" t="str">
        <f ca="1">IFERROR(__xludf.DUMMYFUNCTION("GOOGLETRANSLATE(B4,""auto"",""es"")
"),"Expansión del aeropuerto")</f>
        <v>Expansión del aeropuerto</v>
      </c>
      <c r="AK4" s="1" t="str">
        <f ca="1">IFERROR(__xludf.DUMMYFUNCTION("GOOGLETRANSLATE(B4,""auto"",""sv"")
"),"Flygplatstransporter")</f>
        <v>Flygplatstransporter</v>
      </c>
      <c r="AL4" s="1" t="str">
        <f ca="1">IFERROR(__xludf.DUMMYFUNCTION("GOOGLETRANSLATE(B4,""auto"",""th"")
"),"การขยายสนามบิน")</f>
        <v>การขยายสนามบิน</v>
      </c>
      <c r="AM4" s="1" t="str">
        <f ca="1">IFERROR(__xludf.DUMMYFUNCTION("GOOGLETRANSLATE(B4,""auto"",""tr"")
"),"Havaalanı genişleme")</f>
        <v>Havaalanı genişleme</v>
      </c>
      <c r="AN4" s="1" t="str">
        <f ca="1">IFERROR(__xludf.DUMMYFUNCTION("GOOGLETRANSLATE(B4,""auto"",""ur"")
"),"ہوائی اڈے کی توسیع")</f>
        <v>ہوائی اڈے کی توسیع</v>
      </c>
      <c r="AO4" s="1" t="str">
        <f ca="1">IFERROR(__xludf.DUMMYFUNCTION("GOOGLETRANSLATE(B4,""auto"",""uk"")
"),"Експансія аеропорту")</f>
        <v>Експансія аеропорту</v>
      </c>
      <c r="AP4" s="1" t="str">
        <f ca="1">IFERROR(__xludf.DUMMYFUNCTION("GOOGLETRANSLATE(B4,""auto"",""vi"")
"),"Mở rộng sân bay")</f>
        <v>Mở rộng sân bay</v>
      </c>
    </row>
    <row r="5" spans="1:42" ht="15.75" customHeight="1" x14ac:dyDescent="0.3">
      <c r="A5" s="1" t="s">
        <v>6</v>
      </c>
      <c r="B5" s="1" t="s">
        <v>7</v>
      </c>
      <c r="C5" s="3" t="str">
        <f ca="1">IFERROR(__xludf.DUMMYFUNCTION("GOOGLETRANSLATE(B5,""auto"",""ar"")
"),"مطار دولي")</f>
        <v>مطار دولي</v>
      </c>
      <c r="D5" s="3" t="str">
        <f ca="1">IFERROR(__xludf.DUMMYFUNCTION("GOOGLETRANSLATE(B5,""auto"",""bn"")
"),"আন্তর্জাতিক বিমানবন্দর")</f>
        <v>আন্তর্জাতিক বিমানবন্দর</v>
      </c>
      <c r="E5" s="3" t="str">
        <f ca="1">IFERROR(__xludf.DUMMYFUNCTION("GOOGLETRANSLATE(B5,""auto"",""pt"")"),"AEROPORTO INTERNACIONAL")</f>
        <v>AEROPORTO INTERNACIONAL</v>
      </c>
      <c r="F5" s="3" t="str">
        <f ca="1">IFERROR(__xludf.DUMMYFUNCTION("GOOGLETRANSLATE(B5,""auto"",""bg"")
"),"МЕЖДУНАРОДНО ЛЕТИЩЕ")</f>
        <v>МЕЖДУНАРОДНО ЛЕТИЩЕ</v>
      </c>
      <c r="G5" s="3" t="str">
        <f ca="1">IFERROR(__xludf.DUMMYFUNCTION("GOOGLETRANSLATE(B5,""auto"",""ca"")
"),"Aeroport internacional")</f>
        <v>Aeroport internacional</v>
      </c>
      <c r="H5" s="3" t="str">
        <f ca="1">IFERROR(__xludf.DUMMYFUNCTION("GOOGLETRANSLATE(B5,""auto"",""hr"")
"),"INTERNACIONALNA ZRAČNA LUKA")</f>
        <v>INTERNACIONALNA ZRAČNA LUKA</v>
      </c>
      <c r="I5" s="3" t="str">
        <f ca="1">IFERROR(__xludf.DUMMYFUNCTION("GOOGLETRANSLATE(B5,""auto"",""cs"")
"),"MEZINÁRODNÍ LETIŠTĚ")</f>
        <v>MEZINÁRODNÍ LETIŠTĚ</v>
      </c>
      <c r="J5" s="3" t="str">
        <f ca="1">IFERROR(__xludf.DUMMYFUNCTION("GOOGLETRANSLATE(B5,""auto"",""da"")
"),"INTERNATIONAL LUFTHAVN")</f>
        <v>INTERNATIONAL LUFTHAVN</v>
      </c>
      <c r="K5" s="3" t="str">
        <f ca="1">IFERROR(__xludf.DUMMYFUNCTION("GOOGLETRANSLATE(B5,""auto"",""nl"")
"),"INTERNATIONAAL VLIEGVELD")</f>
        <v>INTERNATIONAAL VLIEGVELD</v>
      </c>
      <c r="L5" s="3" t="str">
        <f ca="1">IFERROR(__xludf.DUMMYFUNCTION("GOOGLETRANSLATE(B5,""auto"",""et"")
"),"RAHVUSVAHELINE LENNUJAAM")</f>
        <v>RAHVUSVAHELINE LENNUJAAM</v>
      </c>
      <c r="M5" s="3" t="str">
        <f ca="1">IFERROR(__xludf.DUMMYFUNCTION("GOOGLETRANSLATE(B5,""auto"",""fil"")
"),"International Airport.")</f>
        <v>International Airport.</v>
      </c>
      <c r="N5" s="3" t="str">
        <f ca="1">IFERROR(__xludf.DUMMYFUNCTION("GOOGLETRANSLATE(B5,""auto"",""fi"")
"),"KANSAINVÄLINEN LENTOKENTTÄ")</f>
        <v>KANSAINVÄLINEN LENTOKENTTÄ</v>
      </c>
      <c r="O5" s="3" t="str">
        <f ca="1">IFERROR(__xludf.DUMMYFUNCTION("GOOGLETRANSLATE(B5,""auto"",""fr"")
"),"AÉROPORT INTERNATIONAL")</f>
        <v>AÉROPORT INTERNATIONAL</v>
      </c>
      <c r="P5" s="3" t="str">
        <f ca="1">IFERROR(__xludf.DUMMYFUNCTION("GOOGLETRANSLATE(B5,""auto"",""de"")
"),"INTERNATIONALER FLUGHAFEN")</f>
        <v>INTERNATIONALER FLUGHAFEN</v>
      </c>
      <c r="Q5" s="3" t="str">
        <f ca="1">IFERROR(__xludf.DUMMYFUNCTION("GOOGLETRANSLATE(B5,""auto"",""el"")
"),"ΔΙΕΘΝΕΣ ΑΕΡΟΔΡΟΜΙΟ")</f>
        <v>ΔΙΕΘΝΕΣ ΑΕΡΟΔΡΟΜΙΟ</v>
      </c>
      <c r="R5" s="2" t="str">
        <f ca="1">IFERROR(__xludf.DUMMYFUNCTION("GOOGLETRANSLATE(B5,""auto"",""hi"")
"),"अंतरराष्ट्रीय हवाई अड्डे")</f>
        <v>अंतरराष्ट्रीय हवाई अड्डे</v>
      </c>
      <c r="S5" s="2" t="str">
        <f ca="1">IFERROR(__xludf.DUMMYFUNCTION("GOOGLETRANSLATE(B5,""auto"",""hu"")
"),"NEMZETKÖZI REPÜLŐTÉR")</f>
        <v>NEMZETKÖZI REPÜLŐTÉR</v>
      </c>
      <c r="T5" s="2" t="str">
        <f ca="1">IFERROR(__xludf.DUMMYFUNCTION("GOOGLETRANSLATE(B5,""auto"",""is"")
"),"International Airport")</f>
        <v>International Airport</v>
      </c>
      <c r="U5" s="2" t="str">
        <f ca="1">IFERROR(__xludf.DUMMYFUNCTION("GOOGLETRANSLATE(B5,""auto"",""id"")
"),"BANDARA INTERNASIONAL")</f>
        <v>BANDARA INTERNASIONAL</v>
      </c>
      <c r="V5" s="2" t="str">
        <f ca="1">IFERROR(__xludf.DUMMYFUNCTION("GOOGLETRANSLATE(B5,""auto"",""it"")
"),"AEROPORTO INTERNAZIONALE")</f>
        <v>AEROPORTO INTERNAZIONALE</v>
      </c>
      <c r="W5" s="2" t="str">
        <f ca="1">IFERROR(__xludf.DUMMYFUNCTION("GOOGLETRANSLATE(B5,""auto"",""ja"")
"),"国際空港")</f>
        <v>国際空港</v>
      </c>
      <c r="X5" s="2" t="str">
        <f ca="1">IFERROR(__xludf.DUMMYFUNCTION("GOOGLETRANSLATE(B5,""auto"",""ko"")
"),"국제 공항")</f>
        <v>국제 공항</v>
      </c>
      <c r="Y5" s="2" t="str">
        <f ca="1">IFERROR(__xludf.DUMMYFUNCTION("GOOGLETRANSLATE(B5,""auto"",""lv"")
"),"Starptautiskā lidosta")</f>
        <v>Starptautiskā lidosta</v>
      </c>
      <c r="Z5" s="2" t="str">
        <f ca="1">IFERROR(__xludf.DUMMYFUNCTION("GOOGLETRANSLATE(B5,""auto"",""lt"")
"),"TARPTAUTINIS ORO UOSTAS")</f>
        <v>TARPTAUTINIS ORO UOSTAS</v>
      </c>
      <c r="AA5" s="1" t="str">
        <f ca="1">IFERROR(__xludf.DUMMYFUNCTION("GOOGLETRANSLATE(B5,""auto"",""no"")"),"INTERNASJONAL FLYPLASS")</f>
        <v>INTERNASJONAL FLYPLASS</v>
      </c>
      <c r="AB5" s="1" t="str">
        <f ca="1">IFERROR(__xludf.DUMMYFUNCTION("GOOGLETRANSLATE(B5,""auto"",""pl"")"),"MIĘDZYNARODOWE LOTNISKO")</f>
        <v>MIĘDZYNARODOWE LOTNISKO</v>
      </c>
      <c r="AC5" s="1" t="str">
        <f ca="1">IFERROR(__xludf.DUMMYFUNCTION("GOOGLETRANSLATE(B5,""auto"",""pt"")"),"AEROPORTO INTERNACIONAL")</f>
        <v>AEROPORTO INTERNACIONAL</v>
      </c>
      <c r="AD5" s="1" t="str">
        <f ca="1">IFERROR(__xludf.DUMMYFUNCTION("GOOGLETRANSLATE(B5,""auto"",""ro"")"),"AEROPORT INTERNAȚIONAL")</f>
        <v>AEROPORT INTERNAȚIONAL</v>
      </c>
      <c r="AE5" s="1" t="str">
        <f ca="1">IFERROR(__xludf.DUMMYFUNCTION("GOOGLETRANSLATE(B5,""auto"",""ru"")
"),"МЕЖДУНАРОДНЫЙ АЭРОПОРТ")</f>
        <v>МЕЖДУНАРОДНЫЙ АЭРОПОРТ</v>
      </c>
      <c r="AF5" s="1" t="str">
        <f ca="1">IFERROR(__xludf.DUMMYFUNCTION("GOOGLETRANSLATE(B5,""auto"",""sr"")"),"МЕЂУНАРОДНИ АЕРОДРОМ")</f>
        <v>МЕЂУНАРОДНИ АЕРОДРОМ</v>
      </c>
      <c r="AG5" s="1" t="str">
        <f ca="1">IFERROR(__xludf.DUMMYFUNCTION("GOOGLETRANSLATE(B5,""auto"",""zh"")"),"国际机场")</f>
        <v>国际机场</v>
      </c>
      <c r="AH5" s="1" t="str">
        <f ca="1">IFERROR(__xludf.DUMMYFUNCTION("GOOGLETRANSLATE(B5,""auto"",""sk"")"),"MEDZINÁRODNÉ LETISKO")</f>
        <v>MEDZINÁRODNÉ LETISKO</v>
      </c>
      <c r="AI5" s="1" t="str">
        <f ca="1">IFERROR(__xludf.DUMMYFUNCTION("GOOGLETRANSLATE(B5,""auto"",""sl"")
"),"Mednarodno letališče")</f>
        <v>Mednarodno letališče</v>
      </c>
      <c r="AJ5" s="1" t="str">
        <f ca="1">IFERROR(__xludf.DUMMYFUNCTION("GOOGLETRANSLATE(B5,""auto"",""es"")
"),"AEROPUERTO INTERNACIONAL")</f>
        <v>AEROPUERTO INTERNACIONAL</v>
      </c>
      <c r="AK5" s="1" t="str">
        <f ca="1">IFERROR(__xludf.DUMMYFUNCTION("GOOGLETRANSLATE(B5,""auto"",""sv"")
"),"INTERNATIONELL FLYGPLATS")</f>
        <v>INTERNATIONELL FLYGPLATS</v>
      </c>
      <c r="AL5" s="1" t="str">
        <f ca="1">IFERROR(__xludf.DUMMYFUNCTION("GOOGLETRANSLATE(B5,""auto"",""th"")
"),"สนามบินนานาชาติ")</f>
        <v>สนามบินนานาชาติ</v>
      </c>
      <c r="AM5" s="1" t="str">
        <f ca="1">IFERROR(__xludf.DUMMYFUNCTION("GOOGLETRANSLATE(B5,""auto"",""tr"")
"),"ULUSLARARASI HAVALİMANI")</f>
        <v>ULUSLARARASI HAVALİMANI</v>
      </c>
      <c r="AN5" s="1" t="str">
        <f ca="1">IFERROR(__xludf.DUMMYFUNCTION("GOOGLETRANSLATE(B5,""auto"",""ur"")
"),"بین الاقوامی ہوائی اڈے")</f>
        <v>بین الاقوامی ہوائی اڈے</v>
      </c>
      <c r="AO5" s="1" t="str">
        <f ca="1">IFERROR(__xludf.DUMMYFUNCTION("GOOGLETRANSLATE(B5,""auto"",""uk"")
"),"Міжнародний аеропорт")</f>
        <v>Міжнародний аеропорт</v>
      </c>
      <c r="AP5" s="1" t="str">
        <f ca="1">IFERROR(__xludf.DUMMYFUNCTION("GOOGLETRANSLATE(B5,""auto"",""vi"")
"),"SÂN BAY QUỐC TẾ")</f>
        <v>SÂN BAY QUỐC TẾ</v>
      </c>
    </row>
    <row r="6" spans="1:42" ht="15.75" customHeight="1" x14ac:dyDescent="0.3">
      <c r="A6" s="1" t="s">
        <v>8</v>
      </c>
      <c r="B6" s="1" t="s">
        <v>9</v>
      </c>
      <c r="C6" s="3" t="str">
        <f ca="1">IFERROR(__xludf.DUMMYFUNCTION("GOOGLETRANSLATE(B6,""auto"",""ar"")
"),"مطارات المريلة")</f>
        <v>مطارات المريلة</v>
      </c>
      <c r="D6" s="3" t="str">
        <f ca="1">IFERROR(__xludf.DUMMYFUNCTION("GOOGLETRANSLATE(B6,""auto"",""bn"")
"),"বিমানবন্দর Apron.")</f>
        <v>বিমানবন্দর Apron.</v>
      </c>
      <c r="E6" s="3" t="str">
        <f ca="1">IFERROR(__xludf.DUMMYFUNCTION("GOOGLETRANSLATE(B6,""auto"",""pt"")"),"Avental dos aeroportos")</f>
        <v>Avental dos aeroportos</v>
      </c>
      <c r="F6" s="3" t="str">
        <f ca="1">IFERROR(__xludf.DUMMYFUNCTION("GOOGLETRANSLATE(B6,""auto"",""bg"")
"),"Летища Престилка")</f>
        <v>Летища Престилка</v>
      </c>
      <c r="G6" s="3" t="str">
        <f ca="1">IFERROR(__xludf.DUMMYFUNCTION("GOOGLETRANSLATE(B6,""auto"",""ca"")
"),"Aeroports de davantal")</f>
        <v>Aeroports de davantal</v>
      </c>
      <c r="H6" s="3" t="str">
        <f ca="1">IFERROR(__xludf.DUMMYFUNCTION("GOOGLETRANSLATE(B6,""auto"",""hr"")
"),"Zračne luke pregača")</f>
        <v>Zračne luke pregača</v>
      </c>
      <c r="I6" s="3" t="str">
        <f ca="1">IFERROR(__xludf.DUMMYFUNCTION("GOOGLETRANSLATE(B6,""auto"",""cs"")
"),"Letiště APRONE")</f>
        <v>Letiště APRONE</v>
      </c>
      <c r="J6" s="3" t="str">
        <f ca="1">IFERROR(__xludf.DUMMYFUNCTION("GOOGLETRANSLATE(B6,""auto"",""da"")
"),"Lufthavne Forklæde.")</f>
        <v>Lufthavne Forklæde.</v>
      </c>
      <c r="K6" s="3" t="str">
        <f ca="1">IFERROR(__xludf.DUMMYFUNCTION("GOOGLETRANSLATE(B6,""auto"",""nl"")
"),"Luchthavens schort")</f>
        <v>Luchthavens schort</v>
      </c>
      <c r="L6" s="3" t="str">
        <f ca="1">IFERROR(__xludf.DUMMYFUNCTION("GOOGLETRANSLATE(B6,""auto"",""et"")
"),"Lennujaamad põll")</f>
        <v>Lennujaamad põll</v>
      </c>
      <c r="M6" s="3" t="str">
        <f ca="1">IFERROR(__xludf.DUMMYFUNCTION("GOOGLETRANSLATE(B6,""auto"",""fil"")
"),"Mga paliparan Apron")</f>
        <v>Mga paliparan Apron</v>
      </c>
      <c r="N6" s="3" t="str">
        <f ca="1">IFERROR(__xludf.DUMMYFUNCTION("GOOGLETRANSLATE(B6,""auto"",""fi"")
"),"Lentokentät Esiliina")</f>
        <v>Lentokentät Esiliina</v>
      </c>
      <c r="O6" s="3" t="str">
        <f ca="1">IFERROR(__xludf.DUMMYFUNCTION("GOOGLETRANSLATE(B6,""auto"",""fr"")
"),"Tablier des aéroports")</f>
        <v>Tablier des aéroports</v>
      </c>
      <c r="P6" s="3" t="str">
        <f ca="1">IFERROR(__xludf.DUMMYFUNCTION("GOOGLETRANSLATE(B6,""auto"",""de"")
"),"Flughäfen Schürze")</f>
        <v>Flughäfen Schürze</v>
      </c>
      <c r="Q6" s="3" t="str">
        <f ca="1">IFERROR(__xludf.DUMMYFUNCTION("GOOGLETRANSLATE(B6,""auto"",""el"")
"),"Αεροδρόμια ποδιά")</f>
        <v>Αεροδρόμια ποδιά</v>
      </c>
      <c r="R6" s="2" t="str">
        <f ca="1">IFERROR(__xludf.DUMMYFUNCTION("GOOGLETRANSLATE(B6,""auto"",""hi"")
"),"हवाई अड्डे एप्रन")</f>
        <v>हवाई अड्डे एप्रन</v>
      </c>
      <c r="S6" s="2" t="str">
        <f ca="1">IFERROR(__xludf.DUMMYFUNCTION("GOOGLETRANSLATE(B6,""auto"",""hu"")
"),"Repülőterek kötény")</f>
        <v>Repülőterek kötény</v>
      </c>
      <c r="T6" s="2" t="str">
        <f ca="1">IFERROR(__xludf.DUMMYFUNCTION("GOOGLETRANSLATE(B6,""auto"",""is"")
"),"Flugvellir eru svuntir")</f>
        <v>Flugvellir eru svuntir</v>
      </c>
      <c r="U6" s="2" t="str">
        <f ca="1">IFERROR(__xludf.DUMMYFUNCTION("GOOGLETRANSLATE(B6,""auto"",""id"")
"),"Bandara Apron")</f>
        <v>Bandara Apron</v>
      </c>
      <c r="V6" s="2" t="str">
        <f ca="1">IFERROR(__xludf.DUMMYFUNCTION("GOOGLETRANSLATE(B6,""auto"",""it"")
"),"Grembiule aeroportuali")</f>
        <v>Grembiule aeroportuali</v>
      </c>
      <c r="W6" s="2" t="str">
        <f ca="1">IFERROR(__xludf.DUMMYFUNCTION("GOOGLETRANSLATE(B6,""auto"",""ja"")
"),"空港エプロン")</f>
        <v>空港エプロン</v>
      </c>
      <c r="X6" s="2" t="str">
        <f ca="1">IFERROR(__xludf.DUMMYFUNCTION("GOOGLETRANSLATE(B6,""auto"",""ko"")
"),"공항 앞치마")</f>
        <v>공항 앞치마</v>
      </c>
      <c r="Y6" s="2" t="str">
        <f ca="1">IFERROR(__xludf.DUMMYFUNCTION("GOOGLETRANSLATE(B6,""auto"",""lv"")
"),"Lidostas priekšauts")</f>
        <v>Lidostas priekšauts</v>
      </c>
      <c r="Z6" s="2" t="str">
        <f ca="1">IFERROR(__xludf.DUMMYFUNCTION("GOOGLETRANSLATE(B6,""auto"",""lt"")
"),"Oro uostai prijuostė")</f>
        <v>Oro uostai prijuostė</v>
      </c>
      <c r="AA6" s="1" t="str">
        <f ca="1">IFERROR(__xludf.DUMMYFUNCTION("GOOGLETRANSLATE(B6,""auto"",""no"")"),"Flyplasser Forkle")</f>
        <v>Flyplasser Forkle</v>
      </c>
      <c r="AB6" s="1" t="str">
        <f ca="1">IFERROR(__xludf.DUMMYFUNCTION("GOOGLETRANSLATE(B6,""auto"",""pl"")"),"Fartuch lotniczy")</f>
        <v>Fartuch lotniczy</v>
      </c>
      <c r="AC6" s="1" t="str">
        <f ca="1">IFERROR(__xludf.DUMMYFUNCTION("GOOGLETRANSLATE(B6,""auto"",""pt"")"),"Avental dos aeroportos")</f>
        <v>Avental dos aeroportos</v>
      </c>
      <c r="AD6" s="1" t="str">
        <f ca="1">IFERROR(__xludf.DUMMYFUNCTION("GOOGLETRANSLATE(B6,""auto"",""ro"")"),"Aeroporturi Apron.")</f>
        <v>Aeroporturi Apron.</v>
      </c>
      <c r="AE6" s="1" t="str">
        <f ca="1">IFERROR(__xludf.DUMMYFUNCTION("GOOGLETRANSLATE(B6,""auto"",""ru"")
"),"Аэропорты фартук")</f>
        <v>Аэропорты фартук</v>
      </c>
      <c r="AF6" s="1" t="str">
        <f ca="1">IFERROR(__xludf.DUMMYFUNCTION("GOOGLETRANSLATE(B6,""auto"",""sr"")"),"Аеродроми Прегача")</f>
        <v>Аеродроми Прегача</v>
      </c>
      <c r="AG6" s="1" t="str">
        <f ca="1">IFERROR(__xludf.DUMMYFUNCTION("GOOGLETRANSLATE(B6,""auto"",""zh"")"),"机场围裙")</f>
        <v>机场围裙</v>
      </c>
      <c r="AH6" s="1" t="str">
        <f ca="1">IFERROR(__xludf.DUMMYFUNCTION("GOOGLETRANSLATE(B6,""auto"",""sk"")"),"Letiská zástera")</f>
        <v>Letiská zástera</v>
      </c>
      <c r="AI6" s="1" t="str">
        <f ca="1">IFERROR(__xludf.DUMMYFUNCTION("GOOGLETRANSLATE(B6,""auto"",""sl"")
"),"Letališča predpasnik.")</f>
        <v>Letališča predpasnik.</v>
      </c>
      <c r="AJ6" s="1" t="str">
        <f ca="1">IFERROR(__xludf.DUMMYFUNCTION("GOOGLETRANSLATE(B6,""auto"",""es"")
"),"Aeropuertos delantal")</f>
        <v>Aeropuertos delantal</v>
      </c>
      <c r="AK6" s="1" t="str">
        <f ca="1">IFERROR(__xludf.DUMMYFUNCTION("GOOGLETRANSLATE(B6,""auto"",""sv"")
"),"Flygplatser förkläde")</f>
        <v>Flygplatser förkläde</v>
      </c>
      <c r="AL6" s="1" t="str">
        <f ca="1">IFERROR(__xludf.DUMMYFUNCTION("GOOGLETRANSLATE(B6,""auto"",""th"")
"),"ผ้ากันเปื้อนสนามบิน")</f>
        <v>ผ้ากันเปื้อนสนามบิน</v>
      </c>
      <c r="AM6" s="1" t="str">
        <f ca="1">IFERROR(__xludf.DUMMYFUNCTION("GOOGLETRANSLATE(B6,""auto"",""tr"")
"),"Havaalanları önlüğü")</f>
        <v>Havaalanları önlüğü</v>
      </c>
      <c r="AN6" s="1" t="str">
        <f ca="1">IFERROR(__xludf.DUMMYFUNCTION("GOOGLETRANSLATE(B6,""auto"",""ur"")
"),"ہوائی اڈے Apron.")</f>
        <v>ہوائی اڈے Apron.</v>
      </c>
      <c r="AO6" s="1" t="str">
        <f ca="1">IFERROR(__xludf.DUMMYFUNCTION("GOOGLETRANSLATE(B6,""auto"",""uk"")
"),"Аеропорти")</f>
        <v>Аеропорти</v>
      </c>
      <c r="AP6" s="1" t="str">
        <f ca="1">IFERROR(__xludf.DUMMYFUNCTION("GOOGLETRANSLATE(B6,""auto"",""vi"")
"),"Sân bay tạp dề")</f>
        <v>Sân bay tạp dề</v>
      </c>
    </row>
    <row r="7" spans="1:42" ht="15.75" customHeight="1" x14ac:dyDescent="0.3">
      <c r="A7" s="1" t="s">
        <v>10</v>
      </c>
      <c r="B7" s="1" t="s">
        <v>11</v>
      </c>
      <c r="C7" s="3" t="str">
        <f ca="1">IFERROR(__xludf.DUMMYFUNCTION("GOOGLETRANSLATE(B7,""auto"",""ar"")
"),"المريلة")</f>
        <v>المريلة</v>
      </c>
      <c r="D7" s="3" t="str">
        <f ca="1">IFERROR(__xludf.DUMMYFUNCTION("GOOGLETRANSLATE(B7,""auto"",""bn"")
"),"Apron.")</f>
        <v>Apron.</v>
      </c>
      <c r="E7" s="3" t="str">
        <f ca="1">IFERROR(__xludf.DUMMYFUNCTION("GOOGLETRANSLATE(B7,""auto"",""pt"")"),"AVENTAL")</f>
        <v>AVENTAL</v>
      </c>
      <c r="F7" s="3" t="str">
        <f ca="1">IFERROR(__xludf.DUMMYFUNCTION("GOOGLETRANSLATE(B7,""auto"",""bg"")
"),"Престилка")</f>
        <v>Престилка</v>
      </c>
      <c r="G7" s="3" t="str">
        <f ca="1">IFERROR(__xludf.DUMMYFUNCTION("GOOGLETRANSLATE(B7,""auto"",""ca"")
"),"Davantal")</f>
        <v>Davantal</v>
      </c>
      <c r="H7" s="3" t="str">
        <f ca="1">IFERROR(__xludf.DUMMYFUNCTION("GOOGLETRANSLATE(B7,""auto"",""hr"")
"),"PREGAČA")</f>
        <v>PREGAČA</v>
      </c>
      <c r="I7" s="3" t="str">
        <f ca="1">IFERROR(__xludf.DUMMYFUNCTION("GOOGLETRANSLATE(B7,""auto"",""cs"")
"),"ZÁSTĚRA")</f>
        <v>ZÁSTĚRA</v>
      </c>
      <c r="J7" s="3" t="str">
        <f ca="1">IFERROR(__xludf.DUMMYFUNCTION("GOOGLETRANSLATE(B7,""auto"",""da"")
"),"FORKLÆDE")</f>
        <v>FORKLÆDE</v>
      </c>
      <c r="K7" s="3" t="str">
        <f ca="1">IFERROR(__xludf.DUMMYFUNCTION("GOOGLETRANSLATE(B7,""auto"",""nl"")
"),"SCHORT")</f>
        <v>SCHORT</v>
      </c>
      <c r="L7" s="3" t="str">
        <f ca="1">IFERROR(__xludf.DUMMYFUNCTION("GOOGLETRANSLATE(B7,""auto"",""et"")
"),"Põll")</f>
        <v>Põll</v>
      </c>
      <c r="M7" s="3" t="str">
        <f ca="1">IFERROR(__xludf.DUMMYFUNCTION("GOOGLETRANSLATE(B7,""auto"",""fil"")
"),"Apron")</f>
        <v>Apron</v>
      </c>
      <c r="N7" s="3" t="str">
        <f ca="1">IFERROR(__xludf.DUMMYFUNCTION("GOOGLETRANSLATE(B7,""auto"",""fi"")
"),"ESILIINA")</f>
        <v>ESILIINA</v>
      </c>
      <c r="O7" s="3" t="str">
        <f ca="1">IFERROR(__xludf.DUMMYFUNCTION("GOOGLETRANSLATE(B7,""auto"",""fr"")
"),"TABLIER")</f>
        <v>TABLIER</v>
      </c>
      <c r="P7" s="3" t="str">
        <f ca="1">IFERROR(__xludf.DUMMYFUNCTION("GOOGLETRANSLATE(B7,""auto"",""de"")
"),"SCHÜRZE")</f>
        <v>SCHÜRZE</v>
      </c>
      <c r="Q7" s="3" t="str">
        <f ca="1">IFERROR(__xludf.DUMMYFUNCTION("GOOGLETRANSLATE(B7,""auto"",""el"")
"),"ΠΟΔΙΑ")</f>
        <v>ΠΟΔΙΑ</v>
      </c>
      <c r="R7" s="2" t="str">
        <f ca="1">IFERROR(__xludf.DUMMYFUNCTION("GOOGLETRANSLATE(B7,""auto"",""hi"")
"),"एप्रन")</f>
        <v>एप्रन</v>
      </c>
      <c r="S7" s="2" t="str">
        <f ca="1">IFERROR(__xludf.DUMMYFUNCTION("GOOGLETRANSLATE(B7,""auto"",""hu"")
"),"KÖTÉNY")</f>
        <v>KÖTÉNY</v>
      </c>
      <c r="T7" s="2" t="str">
        <f ca="1">IFERROR(__xludf.DUMMYFUNCTION("GOOGLETRANSLATE(B7,""auto"",""is"")
"),"Svuntur")</f>
        <v>Svuntur</v>
      </c>
      <c r="U7" s="2" t="str">
        <f ca="1">IFERROR(__xludf.DUMMYFUNCTION("GOOGLETRANSLATE(B7,""auto"",""id"")
"),"CELEMEK")</f>
        <v>CELEMEK</v>
      </c>
      <c r="V7" s="2" t="str">
        <f ca="1">IFERROR(__xludf.DUMMYFUNCTION("GOOGLETRANSLATE(B7,""auto"",""it"")
"),"GREMBIULE")</f>
        <v>GREMBIULE</v>
      </c>
      <c r="W7" s="2" t="str">
        <f ca="1">IFERROR(__xludf.DUMMYFUNCTION("GOOGLETRANSLATE(B7,""auto"",""ja"")
"),"エプロン")</f>
        <v>エプロン</v>
      </c>
      <c r="X7" s="2" t="str">
        <f ca="1">IFERROR(__xludf.DUMMYFUNCTION("GOOGLETRANSLATE(B7,""auto"",""ko"")
"),"앞치마")</f>
        <v>앞치마</v>
      </c>
      <c r="Y7" s="2" t="str">
        <f ca="1">IFERROR(__xludf.DUMMYFUNCTION("GOOGLETRANSLATE(B7,""auto"",""lv"")
"),"Priekšautiņš")</f>
        <v>Priekšautiņš</v>
      </c>
      <c r="Z7" s="2" t="str">
        <f ca="1">IFERROR(__xludf.DUMMYFUNCTION("GOOGLETRANSLATE(B7,""auto"",""lt"")
"),"Prijuostė")</f>
        <v>Prijuostė</v>
      </c>
      <c r="AA7" s="1" t="str">
        <f ca="1">IFERROR(__xludf.DUMMYFUNCTION("GOOGLETRANSLATE(B7,""auto"",""no"")"),"FORKLE")</f>
        <v>FORKLE</v>
      </c>
      <c r="AB7" s="1" t="str">
        <f ca="1">IFERROR(__xludf.DUMMYFUNCTION("GOOGLETRANSLATE(B7,""auto"",""pl"")"),"FARTUCH")</f>
        <v>FARTUCH</v>
      </c>
      <c r="AC7" s="1" t="str">
        <f ca="1">IFERROR(__xludf.DUMMYFUNCTION("GOOGLETRANSLATE(B7,""auto"",""pt"")"),"AVENTAL")</f>
        <v>AVENTAL</v>
      </c>
      <c r="AD7" s="1" t="str">
        <f ca="1">IFERROR(__xludf.DUMMYFUNCTION("GOOGLETRANSLATE(B7,""auto"",""ro"")"),"ŞORŢ")</f>
        <v>ŞORŢ</v>
      </c>
      <c r="AE7" s="1" t="str">
        <f ca="1">IFERROR(__xludf.DUMMYFUNCTION("GOOGLETRANSLATE(B7,""auto"",""ru"")
"),"Фартук")</f>
        <v>Фартук</v>
      </c>
      <c r="AF7" s="1" t="str">
        <f ca="1">IFERROR(__xludf.DUMMYFUNCTION("GOOGLETRANSLATE(B7,""auto"",""sr"")"),"Прегача")</f>
        <v>Прегача</v>
      </c>
      <c r="AG7" s="1" t="str">
        <f ca="1">IFERROR(__xludf.DUMMYFUNCTION("GOOGLETRANSLATE(B7,""auto"",""zh"")"),"围裙")</f>
        <v>围裙</v>
      </c>
      <c r="AH7" s="1" t="str">
        <f ca="1">IFERROR(__xludf.DUMMYFUNCTION("GOOGLETRANSLATE(B7,""auto"",""sk"")"),"Zástera")</f>
        <v>Zástera</v>
      </c>
      <c r="AI7" s="1" t="str">
        <f ca="1">IFERROR(__xludf.DUMMYFUNCTION("GOOGLETRANSLATE(B7,""auto"",""sl"")
"),"Predpasnik.")</f>
        <v>Predpasnik.</v>
      </c>
      <c r="AJ7" s="1" t="str">
        <f ca="1">IFERROR(__xludf.DUMMYFUNCTION("GOOGLETRANSLATE(B7,""auto"",""es"")
"),"DELANTAL")</f>
        <v>DELANTAL</v>
      </c>
      <c r="AK7" s="1" t="str">
        <f ca="1">IFERROR(__xludf.DUMMYFUNCTION("GOOGLETRANSLATE(B7,""auto"",""sv"")
"),"FÖRKLÄDE")</f>
        <v>FÖRKLÄDE</v>
      </c>
      <c r="AL7" s="1" t="str">
        <f ca="1">IFERROR(__xludf.DUMMYFUNCTION("GOOGLETRANSLATE(B7,""auto"",""th"")
"),"ผ้ากันเปื้อน")</f>
        <v>ผ้ากันเปื้อน</v>
      </c>
      <c r="AM7" s="1" t="str">
        <f ca="1">IFERROR(__xludf.DUMMYFUNCTION("GOOGLETRANSLATE(B7,""auto"",""tr"")
"),"APRON")</f>
        <v>APRON</v>
      </c>
      <c r="AN7" s="1" t="str">
        <f ca="1">IFERROR(__xludf.DUMMYFUNCTION("GOOGLETRANSLATE(B7,""auto"",""ur"")
"),"تہبند")</f>
        <v>تہبند</v>
      </c>
      <c r="AO7" s="1" t="str">
        <f ca="1">IFERROR(__xludf.DUMMYFUNCTION("GOOGLETRANSLATE(B7,""auto"",""uk"")
"),"Фартух")</f>
        <v>Фартух</v>
      </c>
      <c r="AP7" s="1" t="str">
        <f ca="1">IFERROR(__xludf.DUMMYFUNCTION("GOOGLETRANSLATE(B7,""auto"",""vi"")
"),"TẠP DỀ")</f>
        <v>TẠP DỀ</v>
      </c>
    </row>
    <row r="8" spans="1:42" ht="15.75" customHeight="1" x14ac:dyDescent="0.3">
      <c r="A8" s="1" t="s">
        <v>12</v>
      </c>
      <c r="B8" s="1" t="s">
        <v>13</v>
      </c>
      <c r="C8" s="3" t="str">
        <f ca="1">IFERROR(__xludf.DUMMYFUNCTION("GOOGLETRANSLATE(B8,""auto"",""ar"")
"),"مشروع المطار")</f>
        <v>مشروع المطار</v>
      </c>
      <c r="D8" s="3" t="str">
        <f ca="1">IFERROR(__xludf.DUMMYFUNCTION("GOOGLETRANSLATE(B8,""auto"",""bn"")
"),"বিমানবন্দর প্রকল্প")</f>
        <v>বিমানবন্দর প্রকল্প</v>
      </c>
      <c r="E8" s="3" t="str">
        <f ca="1">IFERROR(__xludf.DUMMYFUNCTION("GOOGLETRANSLATE(B8,""auto"",""pt"")"),"Projeto do aeroporto")</f>
        <v>Projeto do aeroporto</v>
      </c>
      <c r="F8" s="3" t="str">
        <f ca="1">IFERROR(__xludf.DUMMYFUNCTION("GOOGLETRANSLATE(B8,""auto"",""bg"")
"),"Летищен проект")</f>
        <v>Летищен проект</v>
      </c>
      <c r="G8" s="3" t="str">
        <f ca="1">IFERROR(__xludf.DUMMYFUNCTION("GOOGLETRANSLATE(B8,""auto"",""ca"")
"),"Projecte de l'aeroport")</f>
        <v>Projecte de l'aeroport</v>
      </c>
      <c r="H8" s="3" t="str">
        <f ca="1">IFERROR(__xludf.DUMMYFUNCTION("GOOGLETRANSLATE(B8,""auto"",""hr"")
"),"Zračna luka")</f>
        <v>Zračna luka</v>
      </c>
      <c r="I8" s="3" t="str">
        <f ca="1">IFERROR(__xludf.DUMMYFUNCTION("GOOGLETRANSLATE(B8,""auto"",""cs"")
"),"Projekt letiště")</f>
        <v>Projekt letiště</v>
      </c>
      <c r="J8" s="3" t="str">
        <f ca="1">IFERROR(__xludf.DUMMYFUNCTION("GOOGLETRANSLATE(B8,""auto"",""da"")
"),"Airport Project.")</f>
        <v>Airport Project.</v>
      </c>
      <c r="K8" s="3" t="str">
        <f ca="1">IFERROR(__xludf.DUMMYFUNCTION("GOOGLETRANSLATE(B8,""auto"",""nl"")
"),"Luchthavenproject")</f>
        <v>Luchthavenproject</v>
      </c>
      <c r="L8" s="3" t="str">
        <f ca="1">IFERROR(__xludf.DUMMYFUNCTION("GOOGLETRANSLATE(B8,""auto"",""et"")
"),"Lennujaama projekt")</f>
        <v>Lennujaama projekt</v>
      </c>
      <c r="M8" s="3" t="str">
        <f ca="1">IFERROR(__xludf.DUMMYFUNCTION("GOOGLETRANSLATE(B8,""auto"",""fil"")
"),"Proyekto ng paliparan")</f>
        <v>Proyekto ng paliparan</v>
      </c>
      <c r="N8" s="3" t="str">
        <f ca="1">IFERROR(__xludf.DUMMYFUNCTION("GOOGLETRANSLATE(B8,""auto"",""fi"")
"),"Lentokenttähanke")</f>
        <v>Lentokenttähanke</v>
      </c>
      <c r="O8" s="3" t="str">
        <f ca="1">IFERROR(__xludf.DUMMYFUNCTION("GOOGLETRANSLATE(B8,""auto"",""fr"")
"),"Projet d'aéroport")</f>
        <v>Projet d'aéroport</v>
      </c>
      <c r="P8" s="3" t="str">
        <f ca="1">IFERROR(__xludf.DUMMYFUNCTION("GOOGLETRANSLATE(B8,""auto"",""de"")
"),"Flughafenprojekt.")</f>
        <v>Flughafenprojekt.</v>
      </c>
      <c r="Q8" s="3" t="str">
        <f ca="1">IFERROR(__xludf.DUMMYFUNCTION("GOOGLETRANSLATE(B8,""auto"",""el"")
"),"Έργο Αεροδρομίου")</f>
        <v>Έργο Αεροδρομίου</v>
      </c>
      <c r="R8" s="2" t="str">
        <f ca="1">IFERROR(__xludf.DUMMYFUNCTION("GOOGLETRANSLATE(B8,""auto"",""hi"")
"),"हवाई अड्डा परियोजना")</f>
        <v>हवाई अड्डा परियोजना</v>
      </c>
      <c r="S8" s="2" t="str">
        <f ca="1">IFERROR(__xludf.DUMMYFUNCTION("GOOGLETRANSLATE(B8,""auto"",""hu"")
"),"Repülőtéri projekt")</f>
        <v>Repülőtéri projekt</v>
      </c>
      <c r="T8" s="2" t="str">
        <f ca="1">IFERROR(__xludf.DUMMYFUNCTION("GOOGLETRANSLATE(B8,""auto"",""is"")
"),"Airport Project.")</f>
        <v>Airport Project.</v>
      </c>
      <c r="U8" s="2" t="str">
        <f ca="1">IFERROR(__xludf.DUMMYFUNCTION("GOOGLETRANSLATE(B8,""auto"",""id"")
"),"Proyek bandara")</f>
        <v>Proyek bandara</v>
      </c>
      <c r="V8" s="2" t="str">
        <f ca="1">IFERROR(__xludf.DUMMYFUNCTION("GOOGLETRANSLATE(B8,""auto"",""it"")
"),"Progetto aeroporto")</f>
        <v>Progetto aeroporto</v>
      </c>
      <c r="W8" s="2" t="str">
        <f ca="1">IFERROR(__xludf.DUMMYFUNCTION("GOOGLETRANSLATE(B8,""auto"",""ja"")
"),"空港プロジェクト")</f>
        <v>空港プロジェクト</v>
      </c>
      <c r="X8" s="2" t="str">
        <f ca="1">IFERROR(__xludf.DUMMYFUNCTION("GOOGLETRANSLATE(B8,""auto"",""ko"")
"),"공항 프로젝트")</f>
        <v>공항 프로젝트</v>
      </c>
      <c r="Y8" s="2" t="str">
        <f ca="1">IFERROR(__xludf.DUMMYFUNCTION("GOOGLETRANSLATE(B8,""auto"",""lv"")
"),"Lidostas projekts")</f>
        <v>Lidostas projekts</v>
      </c>
      <c r="Z8" s="2" t="str">
        <f ca="1">IFERROR(__xludf.DUMMYFUNCTION("GOOGLETRANSLATE(B8,""auto"",""lt"")
"),"Oro uosto projektas")</f>
        <v>Oro uosto projektas</v>
      </c>
      <c r="AA8" s="1" t="str">
        <f ca="1">IFERROR(__xludf.DUMMYFUNCTION("GOOGLETRANSLATE(B8,""auto"",""no"")"),"Flyplassprosjekt")</f>
        <v>Flyplassprosjekt</v>
      </c>
      <c r="AB8" s="1" t="str">
        <f ca="1">IFERROR(__xludf.DUMMYFUNCTION("GOOGLETRANSLATE(B8,""auto"",""pl"")"),"Projekt lotniska")</f>
        <v>Projekt lotniska</v>
      </c>
      <c r="AC8" s="1" t="str">
        <f ca="1">IFERROR(__xludf.DUMMYFUNCTION("GOOGLETRANSLATE(B8,""auto"",""pt"")"),"Projeto do aeroporto")</f>
        <v>Projeto do aeroporto</v>
      </c>
      <c r="AD8" s="1" t="str">
        <f ca="1">IFERROR(__xludf.DUMMYFUNCTION("GOOGLETRANSLATE(B8,""auto"",""ro"")"),"Proiectul Aeroportului")</f>
        <v>Proiectul Aeroportului</v>
      </c>
      <c r="AE8" s="1" t="str">
        <f ca="1">IFERROR(__xludf.DUMMYFUNCTION("GOOGLETRANSLATE(B8,""auto"",""ru"")
"),"Проект аэропорта")</f>
        <v>Проект аэропорта</v>
      </c>
      <c r="AF8" s="1" t="str">
        <f ca="1">IFERROR(__xludf.DUMMYFUNCTION("GOOGLETRANSLATE(B8,""auto"",""sr"")"),"Аеродромски пројекат")</f>
        <v>Аеродромски пројекат</v>
      </c>
      <c r="AG8" s="1" t="str">
        <f ca="1">IFERROR(__xludf.DUMMYFUNCTION("GOOGLETRANSLATE(B8,""auto"",""zh"")"),"机场项目")</f>
        <v>机场项目</v>
      </c>
      <c r="AH8" s="1" t="str">
        <f ca="1">IFERROR(__xludf.DUMMYFUNCTION("GOOGLETRANSLATE(B8,""auto"",""sk"")"),"Letisko")</f>
        <v>Letisko</v>
      </c>
      <c r="AI8" s="1" t="str">
        <f ca="1">IFERROR(__xludf.DUMMYFUNCTION("GOOGLETRANSLATE(B8,""auto"",""sl"")
"),"Projekt letališča")</f>
        <v>Projekt letališča</v>
      </c>
      <c r="AJ8" s="1" t="str">
        <f ca="1">IFERROR(__xludf.DUMMYFUNCTION("GOOGLETRANSLATE(B8,""auto"",""es"")
"),"Proyecto de aeropuerto")</f>
        <v>Proyecto de aeropuerto</v>
      </c>
      <c r="AK8" s="1" t="str">
        <f ca="1">IFERROR(__xludf.DUMMYFUNCTION("GOOGLETRANSLATE(B8,""auto"",""sv"")
"),"Flygplatsprojekt")</f>
        <v>Flygplatsprojekt</v>
      </c>
      <c r="AL8" s="1" t="str">
        <f ca="1">IFERROR(__xludf.DUMMYFUNCTION("GOOGLETRANSLATE(B8,""auto"",""th"")
"),"โครงการสนามบิน")</f>
        <v>โครงการสนามบิน</v>
      </c>
      <c r="AM8" s="1" t="str">
        <f ca="1">IFERROR(__xludf.DUMMYFUNCTION("GOOGLETRANSLATE(B8,""auto"",""tr"")
"),"Havaalanı Projesi")</f>
        <v>Havaalanı Projesi</v>
      </c>
      <c r="AN8" s="1" t="str">
        <f ca="1">IFERROR(__xludf.DUMMYFUNCTION("GOOGLETRANSLATE(B8,""auto"",""ur"")
"),"ہوائی اڈے پراجیکٹ")</f>
        <v>ہوائی اڈے پراجیکٹ</v>
      </c>
      <c r="AO8" s="1" t="str">
        <f ca="1">IFERROR(__xludf.DUMMYFUNCTION("GOOGLETRANSLATE(B8,""auto"",""uk"")
"),"Проект аеропорту")</f>
        <v>Проект аеропорту</v>
      </c>
      <c r="AP8" s="1" t="str">
        <f ca="1">IFERROR(__xludf.DUMMYFUNCTION("GOOGLETRANSLATE(B8,""auto"",""vi"")
"),"Dự án sân bay")</f>
        <v>Dự án sân bay</v>
      </c>
    </row>
    <row r="9" spans="1:42" ht="15.75" customHeight="1" x14ac:dyDescent="0.3">
      <c r="A9" s="1" t="s">
        <v>14</v>
      </c>
      <c r="B9" s="1" t="s">
        <v>15</v>
      </c>
      <c r="C9" s="3" t="str">
        <f ca="1">IFERROR(__xludf.DUMMYFUNCTION("GOOGLETRANSLATE(B9,""auto"",""ar"")
"),"مطار")</f>
        <v>مطار</v>
      </c>
      <c r="D9" s="3" t="str">
        <f ca="1">IFERROR(__xludf.DUMMYFUNCTION("GOOGLETRANSLATE(B9,""auto"",""bn"")
"),"এয়ারফিল্ড")</f>
        <v>এয়ারফিল্ড</v>
      </c>
      <c r="E9" s="3" t="str">
        <f ca="1">IFERROR(__xludf.DUMMYFUNCTION("GOOGLETRANSLATE(B9,""auto"",""pt"")"),"AERÓDROMO")</f>
        <v>AERÓDROMO</v>
      </c>
      <c r="F9" s="3" t="str">
        <f ca="1">IFERROR(__xludf.DUMMYFUNCTION("GOOGLETRANSLATE(B9,""auto"",""bg"")
"),"Летище")</f>
        <v>Летище</v>
      </c>
      <c r="G9" s="3" t="str">
        <f ca="1">IFERROR(__xludf.DUMMYFUNCTION("GOOGLETRANSLATE(B9,""auto"",""ca"")
"),"Airfamp")</f>
        <v>Airfamp</v>
      </c>
      <c r="H9" s="3" t="str">
        <f ca="1">IFERROR(__xludf.DUMMYFUNCTION("GOOGLETRANSLATE(B9,""auto"",""hr"")
"),"Zračna luka")</f>
        <v>Zračna luka</v>
      </c>
      <c r="I9" s="3" t="str">
        <f ca="1">IFERROR(__xludf.DUMMYFUNCTION("GOOGLETRANSLATE(B9,""auto"",""cs"")
"),"Letiště")</f>
        <v>Letiště</v>
      </c>
      <c r="J9" s="3" t="str">
        <f ca="1">IFERROR(__xludf.DUMMYFUNCTION("GOOGLETRANSLATE(B9,""auto"",""da"")
"),"Airfield.")</f>
        <v>Airfield.</v>
      </c>
      <c r="K9" s="3" t="str">
        <f ca="1">IFERROR(__xludf.DUMMYFUNCTION("GOOGLETRANSLATE(B9,""auto"",""nl"")
"),"VLIEGVELD")</f>
        <v>VLIEGVELD</v>
      </c>
      <c r="L9" s="3" t="str">
        <f ca="1">IFERROR(__xludf.DUMMYFUNCTION("GOOGLETRANSLATE(B9,""auto"",""et"")
"),"Lennuvälja")</f>
        <v>Lennuvälja</v>
      </c>
      <c r="M9" s="3" t="str">
        <f ca="1">IFERROR(__xludf.DUMMYFUNCTION("GOOGLETRANSLATE(B9,""auto"",""fil"")
"),"Paliparan")</f>
        <v>Paliparan</v>
      </c>
      <c r="N9" s="3" t="str">
        <f ca="1">IFERROR(__xludf.DUMMYFUNCTION("GOOGLETRANSLATE(B9,""auto"",""fi"")
"),"LENTOKENTTÄ")</f>
        <v>LENTOKENTTÄ</v>
      </c>
      <c r="O9" s="3" t="str">
        <f ca="1">IFERROR(__xludf.DUMMYFUNCTION("GOOGLETRANSLATE(B9,""auto"",""fr"")
"),"Aérodrome")</f>
        <v>Aérodrome</v>
      </c>
      <c r="P9" s="3" t="str">
        <f ca="1">IFERROR(__xludf.DUMMYFUNCTION("GOOGLETRANSLATE(B9,""auto"",""de"")
"),"FLUGPLATZ")</f>
        <v>FLUGPLATZ</v>
      </c>
      <c r="Q9" s="3" t="str">
        <f ca="1">IFERROR(__xludf.DUMMYFUNCTION("GOOGLETRANSLATE(B9,""auto"",""el"")
"),"ΑΕΡΟΔΡΟΜΙΟ")</f>
        <v>ΑΕΡΟΔΡΟΜΙΟ</v>
      </c>
      <c r="R9" s="2" t="str">
        <f ca="1">IFERROR(__xludf.DUMMYFUNCTION("GOOGLETRANSLATE(B9,""auto"",""hi"")
"),"एयरफील्ड")</f>
        <v>एयरफील्ड</v>
      </c>
      <c r="S9" s="2" t="str">
        <f ca="1">IFERROR(__xludf.DUMMYFUNCTION("GOOGLETRANSLATE(B9,""auto"",""hu"")
"),"REPÜLŐTÉR")</f>
        <v>REPÜLŐTÉR</v>
      </c>
      <c r="T9" s="2" t="str">
        <f ca="1">IFERROR(__xludf.DUMMYFUNCTION("GOOGLETRANSLATE(B9,""auto"",""is"")
"),"Flugvellir")</f>
        <v>Flugvellir</v>
      </c>
      <c r="U9" s="2" t="str">
        <f ca="1">IFERROR(__xludf.DUMMYFUNCTION("GOOGLETRANSLATE(B9,""auto"",""id"")
"),"LAPANGAN TERBANG")</f>
        <v>LAPANGAN TERBANG</v>
      </c>
      <c r="V9" s="2" t="str">
        <f ca="1">IFERROR(__xludf.DUMMYFUNCTION("GOOGLETRANSLATE(B9,""auto"",""it"")
"),"Airfield.")</f>
        <v>Airfield.</v>
      </c>
      <c r="W9" s="2" t="str">
        <f ca="1">IFERROR(__xludf.DUMMYFUNCTION("GOOGLETRANSLATE(B9,""auto"",""ja"")
"),"エアフィールド")</f>
        <v>エアフィールド</v>
      </c>
      <c r="X9" s="2" t="str">
        <f ca="1">IFERROR(__xludf.DUMMYFUNCTION("GOOGLETRANSLATE(B9,""auto"",""ko"")
"),"비행장")</f>
        <v>비행장</v>
      </c>
      <c r="Y9" s="2" t="str">
        <f ca="1">IFERROR(__xludf.DUMMYFUNCTION("GOOGLETRANSLATE(B9,""auto"",""lv"")
"),"Lidlauks")</f>
        <v>Lidlauks</v>
      </c>
      <c r="Z9" s="2" t="str">
        <f ca="1">IFERROR(__xludf.DUMMYFUNCTION("GOOGLETRANSLATE(B9,""auto"",""lt"")
"),"Oro uostas")</f>
        <v>Oro uostas</v>
      </c>
      <c r="AA9" s="1" t="str">
        <f ca="1">IFERROR(__xludf.DUMMYFUNCTION("GOOGLETRANSLATE(B9,""auto"",""no"")"),"Airfield.")</f>
        <v>Airfield.</v>
      </c>
      <c r="AB9" s="1" t="str">
        <f ca="1">IFERROR(__xludf.DUMMYFUNCTION("GOOGLETRANSLATE(B9,""auto"",""pl"")"),"LOTNISKO")</f>
        <v>LOTNISKO</v>
      </c>
      <c r="AC9" s="1" t="str">
        <f ca="1">IFERROR(__xludf.DUMMYFUNCTION("GOOGLETRANSLATE(B9,""auto"",""pt"")"),"AERÓDROMO")</f>
        <v>AERÓDROMO</v>
      </c>
      <c r="AD9" s="1" t="str">
        <f ca="1">IFERROR(__xludf.DUMMYFUNCTION("GOOGLETRANSLATE(B9,""auto"",""ro"")"),"AERODROM")</f>
        <v>AERODROM</v>
      </c>
      <c r="AE9" s="1" t="str">
        <f ca="1">IFERROR(__xludf.DUMMYFUNCTION("GOOGLETRANSLATE(B9,""auto"",""ru"")
"),"Аэродром")</f>
        <v>Аэродром</v>
      </c>
      <c r="AF9" s="1" t="str">
        <f ca="1">IFERROR(__xludf.DUMMYFUNCTION("GOOGLETRANSLATE(B9,""auto"",""sr"")"),"Аеродром")</f>
        <v>Аеродром</v>
      </c>
      <c r="AG9" s="1" t="str">
        <f ca="1">IFERROR(__xludf.DUMMYFUNCTION("GOOGLETRANSLATE(B9,""auto"",""zh"")"),"机场")</f>
        <v>机场</v>
      </c>
      <c r="AH9" s="1" t="str">
        <f ca="1">IFERROR(__xludf.DUMMYFUNCTION("GOOGLETRANSLATE(B9,""auto"",""sk"")"),"Letisko")</f>
        <v>Letisko</v>
      </c>
      <c r="AI9" s="1" t="str">
        <f ca="1">IFERROR(__xludf.DUMMYFUNCTION("GOOGLETRANSLATE(B9,""auto"",""sl"")
"),"Letališče.")</f>
        <v>Letališče.</v>
      </c>
      <c r="AJ9" s="1" t="str">
        <f ca="1">IFERROR(__xludf.DUMMYFUNCTION("GOOGLETRANSLATE(B9,""auto"",""es"")
"),"AERÓDROMO")</f>
        <v>AERÓDROMO</v>
      </c>
      <c r="AK9" s="1" t="str">
        <f ca="1">IFERROR(__xludf.DUMMYFUNCTION("GOOGLETRANSLATE(B9,""auto"",""sv"")
"),"FLYGFÄLT")</f>
        <v>FLYGFÄLT</v>
      </c>
      <c r="AL9" s="1" t="str">
        <f ca="1">IFERROR(__xludf.DUMMYFUNCTION("GOOGLETRANSLATE(B9,""auto"",""th"")
"),"สนามบิน")</f>
        <v>สนามบิน</v>
      </c>
      <c r="AM9" s="1" t="str">
        <f ca="1">IFERROR(__xludf.DUMMYFUNCTION("GOOGLETRANSLATE(B9,""auto"",""tr"")
"),"Havaalanı")</f>
        <v>Havaalanı</v>
      </c>
      <c r="AN9" s="1" t="str">
        <f ca="1">IFERROR(__xludf.DUMMYFUNCTION("GOOGLETRANSLATE(B9,""auto"",""ur"")
"),"ہوائی اڈے")</f>
        <v>ہوائی اڈے</v>
      </c>
      <c r="AO9" s="1" t="str">
        <f ca="1">IFERROR(__xludf.DUMMYFUNCTION("GOOGLETRANSLATE(B9,""auto"",""uk"")
"),"Аеродром")</f>
        <v>Аеродром</v>
      </c>
      <c r="AP9" s="1" t="str">
        <f ca="1">IFERROR(__xludf.DUMMYFUNCTION("GOOGLETRANSLATE(B9,""auto"",""vi"")
"),"SÂN BAY")</f>
        <v>SÂN BAY</v>
      </c>
    </row>
    <row r="10" spans="1:42" ht="15.75" customHeight="1" x14ac:dyDescent="0.3">
      <c r="A10" s="1" t="s">
        <v>16</v>
      </c>
      <c r="B10" s="1" t="s">
        <v>17</v>
      </c>
      <c r="C10" s="3" t="str">
        <f ca="1">IFERROR(__xludf.DUMMYFUNCTION("GOOGLETRANSLATE(B10,""auto"",""ar"")
"),"airtstrip.")</f>
        <v>airtstrip.</v>
      </c>
      <c r="D10" s="3" t="str">
        <f ca="1">IFERROR(__xludf.DUMMYFUNCTION("GOOGLETRANSLATE(B10,""auto"",""bn"")
"),"এয়ারস্ট্রিপ")</f>
        <v>এয়ারস্ট্রিপ</v>
      </c>
      <c r="E10" s="3" t="str">
        <f ca="1">IFERROR(__xludf.DUMMYFUNCTION("GOOGLETRANSLATE(B10,""auto"",""pt"")"),"Pistola de pista")</f>
        <v>Pistola de pista</v>
      </c>
      <c r="F10" s="3" t="str">
        <f ca="1">IFERROR(__xludf.DUMMYFUNCTION("GOOGLETRANSLATE(B10,""auto"",""bg"")
"),"Airstrip.")</f>
        <v>Airstrip.</v>
      </c>
      <c r="G10" s="3" t="str">
        <f ca="1">IFERROR(__xludf.DUMMYFUNCTION("GOOGLETRANSLATE(B10,""auto"",""ca"")
"),"Ferllada")</f>
        <v>Ferllada</v>
      </c>
      <c r="H10" s="3" t="str">
        <f ca="1">IFERROR(__xludf.DUMMYFUNCTION("GOOGLETRANSLATE(B10,""auto"",""hr"")
"),"Airstrip")</f>
        <v>Airstrip</v>
      </c>
      <c r="I10" s="3" t="str">
        <f ca="1">IFERROR(__xludf.DUMMYFUNCTION("GOOGLETRANSLATE(B10,""auto"",""cs"")
"),"Airstrigh")</f>
        <v>Airstrigh</v>
      </c>
      <c r="J10" s="3" t="str">
        <f ca="1">IFERROR(__xludf.DUMMYFUNCTION("GOOGLETRANSLATE(B10,""auto"",""da"")
"),"Airstrip")</f>
        <v>Airstrip</v>
      </c>
      <c r="K10" s="3" t="str">
        <f ca="1">IFERROR(__xludf.DUMMYFUNCTION("GOOGLETRANSLATE(B10,""auto"",""nl"")
"),"LANDINGSBAAN")</f>
        <v>LANDINGSBAAN</v>
      </c>
      <c r="L10" s="3" t="str">
        <f ca="1">IFERROR(__xludf.DUMMYFUNCTION("GOOGLETRANSLATE(B10,""auto"",""et"")
"),"Airstrip")</f>
        <v>Airstrip</v>
      </c>
      <c r="M10" s="3" t="str">
        <f ca="1">IFERROR(__xludf.DUMMYFUNCTION("GOOGLETRANSLATE(B10,""auto"",""fil"")
"),"Airstrip.")</f>
        <v>Airstrip.</v>
      </c>
      <c r="N10" s="3" t="str">
        <f ca="1">IFERROR(__xludf.DUMMYFUNCTION("GOOGLETRANSLATE(B10,""auto"",""fi"")
"),"KIITORATA")</f>
        <v>KIITORATA</v>
      </c>
      <c r="O10" s="3" t="str">
        <f ca="1">IFERROR(__xludf.DUMMYFUNCTION("GOOGLETRANSLATE(B10,""auto"",""fr"")
"),"Tirable")</f>
        <v>Tirable</v>
      </c>
      <c r="P10" s="3" t="str">
        <f ca="1">IFERROR(__xludf.DUMMYFUNCTION("GOOGLETRANSLATE(B10,""auto"",""de"")
"),"Luftstreifen")</f>
        <v>Luftstreifen</v>
      </c>
      <c r="Q10" s="3" t="str">
        <f ca="1">IFERROR(__xludf.DUMMYFUNCTION("GOOGLETRANSLATE(B10,""auto"",""el"")
"),"ΔΙΑΔΡΟΜΟΣ ΠΡΟΣΓΕΙΩΣΕΩΣ")</f>
        <v>ΔΙΑΔΡΟΜΟΣ ΠΡΟΣΓΕΙΩΣΕΩΣ</v>
      </c>
      <c r="R10" s="2" t="str">
        <f ca="1">IFERROR(__xludf.DUMMYFUNCTION("GOOGLETRANSLATE(B10,""auto"",""hi"")
"),"हवाई पट्टी")</f>
        <v>हवाई पट्टी</v>
      </c>
      <c r="S10" s="2" t="str">
        <f ca="1">IFERROR(__xludf.DUMMYFUNCTION("GOOGLETRANSLATE(B10,""auto"",""hu"")
"),"FELSZÁLLÓPÁLYA")</f>
        <v>FELSZÁLLÓPÁLYA</v>
      </c>
      <c r="T10" s="2" t="str">
        <f ca="1">IFERROR(__xludf.DUMMYFUNCTION("GOOGLETRANSLATE(B10,""auto"",""is"")
"),"Airstrip.")</f>
        <v>Airstrip.</v>
      </c>
      <c r="U10" s="2" t="str">
        <f ca="1">IFERROR(__xludf.DUMMYFUNCTION("GOOGLETRANSLATE(B10,""auto"",""id"")
"),"Airstrip.")</f>
        <v>Airstrip.</v>
      </c>
      <c r="V10" s="2" t="str">
        <f ca="1">IFERROR(__xludf.DUMMYFUNCTION("GOOGLETRANSLATE(B10,""auto"",""it"")
"),"Airstrip.")</f>
        <v>Airstrip.</v>
      </c>
      <c r="W10" s="2" t="str">
        <f ca="1">IFERROR(__xludf.DUMMYFUNCTION("GOOGLETRANSLATE(B10,""auto"",""ja"")
"),"エーラーストリップ")</f>
        <v>エーラーストリップ</v>
      </c>
      <c r="X10" s="2" t="str">
        <f ca="1">IFERROR(__xludf.DUMMYFUNCTION("GOOGLETRANSLATE(B10,""auto"",""ko"")
"),"활주로")</f>
        <v>활주로</v>
      </c>
      <c r="Y10" s="2" t="str">
        <f ca="1">IFERROR(__xludf.DUMMYFUNCTION("GOOGLETRANSLATE(B10,""auto"",""lv"")
"),"Gaisa pārvadātājs")</f>
        <v>Gaisa pārvadātājs</v>
      </c>
      <c r="Z10" s="2" t="str">
        <f ca="1">IFERROR(__xludf.DUMMYFUNCTION("GOOGLETRANSLATE(B10,""auto"",""lt"")
"),"Airstrip.")</f>
        <v>Airstrip.</v>
      </c>
      <c r="AA10" s="1" t="str">
        <f ca="1">IFERROR(__xludf.DUMMYFUNCTION("GOOGLETRANSLATE(B10,""auto"",""no"")"),"Airstrip.")</f>
        <v>Airstrip.</v>
      </c>
      <c r="AB10" s="1" t="str">
        <f ca="1">IFERROR(__xludf.DUMMYFUNCTION("GOOGLETRANSLATE(B10,""auto"",""pl"")"),"LĄDOWISKO")</f>
        <v>LĄDOWISKO</v>
      </c>
      <c r="AC10" s="1" t="str">
        <f ca="1">IFERROR(__xludf.DUMMYFUNCTION("GOOGLETRANSLATE(B10,""auto"",""pt"")"),"Pistola de pista")</f>
        <v>Pistola de pista</v>
      </c>
      <c r="AD10" s="1" t="str">
        <f ca="1">IFERROR(__xludf.DUMMYFUNCTION("GOOGLETRANSLATE(B10,""auto"",""ro"")"),"Airstrip.")</f>
        <v>Airstrip.</v>
      </c>
      <c r="AE10" s="1" t="str">
        <f ca="1">IFERROR(__xludf.DUMMYFUNCTION("GOOGLETRANSLATE(B10,""auto"",""ru"")
"),"Воздушная полость")</f>
        <v>Воздушная полость</v>
      </c>
      <c r="AF10" s="1" t="str">
        <f ca="1">IFERROR(__xludf.DUMMYFUNCTION("GOOGLETRANSLATE(B10,""auto"",""sr"")"),"Ваздушни ваздух")</f>
        <v>Ваздушни ваздух</v>
      </c>
      <c r="AG10" s="1" t="str">
        <f ca="1">IFERROR(__xludf.DUMMYFUNCTION("GOOGLETRANSLATE(B10,""auto"",""zh"")"),"空运")</f>
        <v>空运</v>
      </c>
      <c r="AH10" s="1" t="str">
        <f ca="1">IFERROR(__xludf.DUMMYFUNCTION("GOOGLETRANSLATE(B10,""auto"",""sk"")"),"Letecký")</f>
        <v>Letecký</v>
      </c>
      <c r="AI10" s="1" t="str">
        <f ca="1">IFERROR(__xludf.DUMMYFUNCTION("GOOGLETRANSLATE(B10,""auto"",""sl"")
"),"Airstrip.")</f>
        <v>Airstrip.</v>
      </c>
      <c r="AJ10" s="1" t="str">
        <f ca="1">IFERROR(__xludf.DUMMYFUNCTION("GOOGLETRANSLATE(B10,""auto"",""es"")
"),"PISTA DE ATERRIZAJE")</f>
        <v>PISTA DE ATERRIZAJE</v>
      </c>
      <c r="AK10" s="1" t="str">
        <f ca="1">IFERROR(__xludf.DUMMYFUNCTION("GOOGLETRANSLATE(B10,""auto"",""sv"")
"),"Flygbana")</f>
        <v>Flygbana</v>
      </c>
      <c r="AL10" s="1" t="str">
        <f ca="1">IFERROR(__xludf.DUMMYFUNCTION("GOOGLETRANSLATE(B10,""auto"",""th"")
"),"ลมบ้าหมู")</f>
        <v>ลมบ้าหมู</v>
      </c>
      <c r="AM10" s="1" t="str">
        <f ca="1">IFERROR(__xludf.DUMMYFUNCTION("GOOGLETRANSLATE(B10,""auto"",""tr"")
"),"Airstrip")</f>
        <v>Airstrip</v>
      </c>
      <c r="AN10" s="1" t="str">
        <f ca="1">IFERROR(__xludf.DUMMYFUNCTION("GOOGLETRANSLATE(B10,""auto"",""ur"")
"),"ہوائی جہاز")</f>
        <v>ہوائی جہاز</v>
      </c>
      <c r="AO10" s="1" t="str">
        <f ca="1">IFERROR(__xludf.DUMMYFUNCTION("GOOGLETRANSLATE(B10,""auto"",""uk"")
"),"Повітряний удар")</f>
        <v>Повітряний удар</v>
      </c>
      <c r="AP10" s="1" t="str">
        <f ca="1">IFERROR(__xludf.DUMMYFUNCTION("GOOGLETRANSLATE(B10,""auto"",""vi"")
"),"Airstrip.")</f>
        <v>Airstrip.</v>
      </c>
    </row>
    <row r="11" spans="1:42" ht="15.75" customHeight="1" x14ac:dyDescent="0.3">
      <c r="A11" s="1" t="s">
        <v>18</v>
      </c>
      <c r="B11" s="1" t="s">
        <v>19</v>
      </c>
      <c r="C11" s="3" t="str">
        <f ca="1">IFERROR(__xludf.DUMMYFUNCTION("GOOGLETRANSLATE(B11,""auto"",""ar"")
"),"برج مراقبة الحركة الجوية")</f>
        <v>برج مراقبة الحركة الجوية</v>
      </c>
      <c r="D11" s="3" t="str">
        <f ca="1">IFERROR(__xludf.DUMMYFUNCTION("GOOGLETRANSLATE(B11,""auto"",""bn"")
"),"এয়ার ট্রাফিক কন্ট্রোল টাওয়ার")</f>
        <v>এয়ার ট্রাফিক কন্ট্রোল টাওয়ার</v>
      </c>
      <c r="E11" s="3" t="str">
        <f ca="1">IFERROR(__xludf.DUMMYFUNCTION("GOOGLETRANSLATE(B11,""auto"",""pt"")"),"Torre de controle de tráfego aéreo")</f>
        <v>Torre de controle de tráfego aéreo</v>
      </c>
      <c r="F11" s="3" t="str">
        <f ca="1">IFERROR(__xludf.DUMMYFUNCTION("GOOGLETRANSLATE(B11,""auto"",""bg"")
"),"Кула за контрол на въздушното движение")</f>
        <v>Кула за контрол на въздушното движение</v>
      </c>
      <c r="G11" s="3" t="str">
        <f ca="1">IFERROR(__xludf.DUMMYFUNCTION("GOOGLETRANSLATE(B11,""auto"",""ca"")
"),"Torre de control de trànsit aeri")</f>
        <v>Torre de control de trànsit aeri</v>
      </c>
      <c r="H11" s="3" t="str">
        <f ca="1">IFERROR(__xludf.DUMMYFUNCTION("GOOGLETRANSLATE(B11,""auto"",""hr"")
"),"Toranj za kontrolu zračnog prometa")</f>
        <v>Toranj za kontrolu zračnog prometa</v>
      </c>
      <c r="I11" s="3" t="str">
        <f ca="1">IFERROR(__xludf.DUMMYFUNCTION("GOOGLETRANSLATE(B11,""auto"",""cs"")
"),"Řídící věž letového provozu")</f>
        <v>Řídící věž letového provozu</v>
      </c>
      <c r="J11" s="3" t="str">
        <f ca="1">IFERROR(__xludf.DUMMYFUNCTION("GOOGLETRANSLATE(B11,""auto"",""da"")
"),"Air Traffic Control Tower")</f>
        <v>Air Traffic Control Tower</v>
      </c>
      <c r="K11" s="3" t="str">
        <f ca="1">IFERROR(__xludf.DUMMYFUNCTION("GOOGLETRANSLATE(B11,""auto"",""nl"")
"),"Luchtverkeersleiding toren")</f>
        <v>Luchtverkeersleiding toren</v>
      </c>
      <c r="L11" s="3" t="str">
        <f ca="1">IFERROR(__xludf.DUMMYFUNCTION("GOOGLETRANSLATE(B11,""auto"",""et"")
"),"Lennuliikluse juhtimistorn")</f>
        <v>Lennuliikluse juhtimistorn</v>
      </c>
      <c r="M11" s="3" t="str">
        <f ca="1">IFERROR(__xludf.DUMMYFUNCTION("GOOGLETRANSLATE(B11,""auto"",""fil"")
"),"Air Traffic Control Tower.")</f>
        <v>Air Traffic Control Tower.</v>
      </c>
      <c r="N11" s="3" t="str">
        <f ca="1">IFERROR(__xludf.DUMMYFUNCTION("GOOGLETRANSLATE(B11,""auto"",""fi"")
"),"Lentoliikenteen ohjaustorni")</f>
        <v>Lentoliikenteen ohjaustorni</v>
      </c>
      <c r="O11" s="3" t="str">
        <f ca="1">IFERROR(__xludf.DUMMYFUNCTION("GOOGLETRANSLATE(B11,""auto"",""fr"")
"),"Tour de contrôle de la circulation aérienne")</f>
        <v>Tour de contrôle de la circulation aérienne</v>
      </c>
      <c r="P11" s="3" t="str">
        <f ca="1">IFERROR(__xludf.DUMMYFUNCTION("GOOGLETRANSLATE(B11,""auto"",""de"")
"),"Luftverkehrskontrollturm")</f>
        <v>Luftverkehrskontrollturm</v>
      </c>
      <c r="Q11" s="3" t="str">
        <f ca="1">IFERROR(__xludf.DUMMYFUNCTION("GOOGLETRANSLATE(B11,""auto"",""el"")
"),"Πύργος ελέγχου εναέριας κυκλοφορίας")</f>
        <v>Πύργος ελέγχου εναέριας κυκλοφορίας</v>
      </c>
      <c r="R11" s="2" t="str">
        <f ca="1">IFERROR(__xludf.DUMMYFUNCTION("GOOGLETRANSLATE(B11,""auto"",""hi"")
"),"वायु यातायात नियंत्रण टॉवर")</f>
        <v>वायु यातायात नियंत्रण टॉवर</v>
      </c>
      <c r="S11" s="2" t="str">
        <f ca="1">IFERROR(__xludf.DUMMYFUNCTION("GOOGLETRANSLATE(B11,""auto"",""hu"")
"),"Légiforgalmi irányító torony")</f>
        <v>Légiforgalmi irányító torony</v>
      </c>
      <c r="T11" s="2" t="str">
        <f ca="1">IFERROR(__xludf.DUMMYFUNCTION("GOOGLETRANSLATE(B11,""auto"",""is"")
"),"Air Traffic Control Tower")</f>
        <v>Air Traffic Control Tower</v>
      </c>
      <c r="U11" s="2" t="str">
        <f ca="1">IFERROR(__xludf.DUMMYFUNCTION("GOOGLETRANSLATE(B11,""auto"",""id"")
"),"Menara Kontrol Lalu Lintas Udara")</f>
        <v>Menara Kontrol Lalu Lintas Udara</v>
      </c>
      <c r="V11" s="2" t="str">
        <f ca="1">IFERROR(__xludf.DUMMYFUNCTION("GOOGLETRANSLATE(B11,""auto"",""it"")
"),"Torre di controllo del traffico aereo")</f>
        <v>Torre di controllo del traffico aereo</v>
      </c>
      <c r="W11" s="2" t="str">
        <f ca="1">IFERROR(__xludf.DUMMYFUNCTION("GOOGLETRANSLATE(B11,""auto"",""ja"")
"),"航空交通管制塔")</f>
        <v>航空交通管制塔</v>
      </c>
      <c r="X11" s="2" t="str">
        <f ca="1">IFERROR(__xludf.DUMMYFUNCTION("GOOGLETRANSLATE(B11,""auto"",""ko"")
"),"항공 교통 통제탑")</f>
        <v>항공 교통 통제탑</v>
      </c>
      <c r="Y11" s="2" t="str">
        <f ca="1">IFERROR(__xludf.DUMMYFUNCTION("GOOGLETRANSLATE(B11,""auto"",""lv"")
"),"Gaisa satiksmes vadības tornis")</f>
        <v>Gaisa satiksmes vadības tornis</v>
      </c>
      <c r="Z11" s="2" t="str">
        <f ca="1">IFERROR(__xludf.DUMMYFUNCTION("GOOGLETRANSLATE(B11,""auto"",""lt"")
"),"Oro eismo valdymo bokštas")</f>
        <v>Oro eismo valdymo bokštas</v>
      </c>
      <c r="AA11" s="1" t="str">
        <f ca="1">IFERROR(__xludf.DUMMYFUNCTION("GOOGLETRANSLATE(B11,""auto"",""no"")"),"Air Traffic Control Tower")</f>
        <v>Air Traffic Control Tower</v>
      </c>
      <c r="AB11" s="1" t="str">
        <f ca="1">IFERROR(__xludf.DUMMYFUNCTION("GOOGLETRANSLATE(B11,""auto"",""pl"")"),"Wieża kontroli ruchu lotniczego")</f>
        <v>Wieża kontroli ruchu lotniczego</v>
      </c>
      <c r="AC11" s="1" t="str">
        <f ca="1">IFERROR(__xludf.DUMMYFUNCTION("GOOGLETRANSLATE(B11,""auto"",""pt"")"),"Torre de controle de tráfego aéreo")</f>
        <v>Torre de controle de tráfego aéreo</v>
      </c>
      <c r="AD11" s="1" t="str">
        <f ca="1">IFERROR(__xludf.DUMMYFUNCTION("GOOGLETRANSLATE(B11,""auto"",""ro"")"),"Turnul de control al traficului aerian")</f>
        <v>Turnul de control al traficului aerian</v>
      </c>
      <c r="AE11" s="1" t="str">
        <f ca="1">IFERROR(__xludf.DUMMYFUNCTION("GOOGLETRANSLATE(B11,""auto"",""ru"")
"),"Башня управления воздушным движением")</f>
        <v>Башня управления воздушным движением</v>
      </c>
      <c r="AF11" s="1" t="str">
        <f ca="1">IFERROR(__xludf.DUMMYFUNCTION("GOOGLETRANSLATE(B11,""auto"",""sr"")"),"Контрола ваздушног саобраћаја")</f>
        <v>Контрола ваздушног саобраћаја</v>
      </c>
      <c r="AG11" s="1" t="str">
        <f ca="1">IFERROR(__xludf.DUMMYFUNCTION("GOOGLETRANSLATE(B11,""auto"",""zh"")"),"空中交通管制塔")</f>
        <v>空中交通管制塔</v>
      </c>
      <c r="AH11" s="1" t="str">
        <f ca="1">IFERROR(__xludf.DUMMYFUNCTION("GOOGLETRANSLATE(B11,""auto"",""sk"")"),"Veža riadenia letovej prevádzky")</f>
        <v>Veža riadenia letovej prevádzky</v>
      </c>
      <c r="AI11" s="1" t="str">
        <f ca="1">IFERROR(__xludf.DUMMYFUNCTION("GOOGLETRANSLATE(B11,""auto"",""sl"")
"),"Kontrolni stolp zračnega prometa")</f>
        <v>Kontrolni stolp zračnega prometa</v>
      </c>
      <c r="AJ11" s="1" t="str">
        <f ca="1">IFERROR(__xludf.DUMMYFUNCTION("GOOGLETRANSLATE(B11,""auto"",""es"")
"),"Torre de control de tráfico aéreo")</f>
        <v>Torre de control de tráfico aéreo</v>
      </c>
      <c r="AK11" s="1" t="str">
        <f ca="1">IFERROR(__xludf.DUMMYFUNCTION("GOOGLETRANSLATE(B11,""auto"",""sv"")
"),"Flygkontrolltorn")</f>
        <v>Flygkontrolltorn</v>
      </c>
      <c r="AL11" s="1" t="str">
        <f ca="1">IFERROR(__xludf.DUMMYFUNCTION("GOOGLETRANSLATE(B11,""auto"",""th"")
"),"หอควบคุมการจราจรทางอากาศ")</f>
        <v>หอควบคุมการจราจรทางอากาศ</v>
      </c>
      <c r="AM11" s="1" t="str">
        <f ca="1">IFERROR(__xludf.DUMMYFUNCTION("GOOGLETRANSLATE(B11,""auto"",""tr"")
"),"Hava trafik kontrol kulesi")</f>
        <v>Hava trafik kontrol kulesi</v>
      </c>
      <c r="AN11" s="1" t="str">
        <f ca="1">IFERROR(__xludf.DUMMYFUNCTION("GOOGLETRANSLATE(B11,""auto"",""ur"")
"),"ہوائی ٹریفک کنٹرول ٹاور")</f>
        <v>ہوائی ٹریفک کنٹرول ٹاور</v>
      </c>
      <c r="AO11" s="1" t="str">
        <f ca="1">IFERROR(__xludf.DUMMYFUNCTION("GOOGLETRANSLATE(B11,""auto"",""uk"")
"),"Башта керування повітряним рухом")</f>
        <v>Башта керування повітряним рухом</v>
      </c>
      <c r="AP11" s="1" t="str">
        <f ca="1">IFERROR(__xludf.DUMMYFUNCTION("GOOGLETRANSLATE(B11,""auto"",""vi"")
"),"Tháp kiểm soát không lưu")</f>
        <v>Tháp kiểm soát không lưu</v>
      </c>
    </row>
    <row r="12" spans="1:42" ht="15.75" customHeight="1" x14ac:dyDescent="0.3">
      <c r="A12" s="1" t="s">
        <v>20</v>
      </c>
      <c r="B12" s="1" t="s">
        <v>21</v>
      </c>
      <c r="C12" s="3" t="str">
        <f ca="1">IFERROR(__xludf.DUMMYFUNCTION("GOOGLETRANSLATE(B12,""auto"",""ar"")
"),"الحركة الجوية")</f>
        <v>الحركة الجوية</v>
      </c>
      <c r="D12" s="3" t="str">
        <f ca="1">IFERROR(__xludf.DUMMYFUNCTION("GOOGLETRANSLATE(B12,""auto"",""bn"")
"),"আকাশ ট্রাফিক")</f>
        <v>আকাশ ট্রাফিক</v>
      </c>
      <c r="E12" s="3" t="str">
        <f ca="1">IFERROR(__xludf.DUMMYFUNCTION("GOOGLETRANSLATE(B12,""auto"",""pt"")"),"TRÁFEGO AÉREO")</f>
        <v>TRÁFEGO AÉREO</v>
      </c>
      <c r="F12" s="3" t="str">
        <f ca="1">IFERROR(__xludf.DUMMYFUNCTION("GOOGLETRANSLATE(B12,""auto"",""bg"")
"),"ВЪЗДУШЕН ТРАФИК")</f>
        <v>ВЪЗДУШЕН ТРАФИК</v>
      </c>
      <c r="G12" s="3" t="str">
        <f ca="1">IFERROR(__xludf.DUMMYFUNCTION("GOOGLETRANSLATE(B12,""auto"",""ca"")
"),"Trànsit aeri")</f>
        <v>Trànsit aeri</v>
      </c>
      <c r="H12" s="3" t="str">
        <f ca="1">IFERROR(__xludf.DUMMYFUNCTION("GOOGLETRANSLATE(B12,""auto"",""hr"")
"),"ZRAČNI PROMET")</f>
        <v>ZRAČNI PROMET</v>
      </c>
      <c r="I12" s="3" t="str">
        <f ca="1">IFERROR(__xludf.DUMMYFUNCTION("GOOGLETRANSLATE(B12,""auto"",""cs"")
"),"LETOVÝ PROVOZ")</f>
        <v>LETOVÝ PROVOZ</v>
      </c>
      <c r="J12" s="3" t="str">
        <f ca="1">IFERROR(__xludf.DUMMYFUNCTION("GOOGLETRANSLATE(B12,""auto"",""da"")
"),"LUFTFART")</f>
        <v>LUFTFART</v>
      </c>
      <c r="K12" s="3" t="str">
        <f ca="1">IFERROR(__xludf.DUMMYFUNCTION("GOOGLETRANSLATE(B12,""auto"",""nl"")
"),"LUCHTVERKEER")</f>
        <v>LUCHTVERKEER</v>
      </c>
      <c r="L12" s="3" t="str">
        <f ca="1">IFERROR(__xludf.DUMMYFUNCTION("GOOGLETRANSLATE(B12,""auto"",""et"")
"),"ÕHULIIKLUS")</f>
        <v>ÕHULIIKLUS</v>
      </c>
      <c r="M12" s="3" t="str">
        <f ca="1">IFERROR(__xludf.DUMMYFUNCTION("GOOGLETRANSLATE(B12,""auto"",""fil"")
"),"Air Traffic.")</f>
        <v>Air Traffic.</v>
      </c>
      <c r="N12" s="3" t="str">
        <f ca="1">IFERROR(__xludf.DUMMYFUNCTION("GOOGLETRANSLATE(B12,""auto"",""fi"")
"),"LENTO LIIKENNE")</f>
        <v>LENTO LIIKENNE</v>
      </c>
      <c r="O12" s="3" t="str">
        <f ca="1">IFERROR(__xludf.DUMMYFUNCTION("GOOGLETRANSLATE(B12,""auto"",""fr"")
"),"TRAFIC AÉRIEN")</f>
        <v>TRAFIC AÉRIEN</v>
      </c>
      <c r="P12" s="3" t="str">
        <f ca="1">IFERROR(__xludf.DUMMYFUNCTION("GOOGLETRANSLATE(B12,""auto"",""de"")
"),"LUFTVERKEHR")</f>
        <v>LUFTVERKEHR</v>
      </c>
      <c r="Q12" s="3" t="str">
        <f ca="1">IFERROR(__xludf.DUMMYFUNCTION("GOOGLETRANSLATE(B12,""auto"",""el"")
"),"ΕΝΑΕΡΙΑ ΚΥΚΛΟΦΟΡΙΑ")</f>
        <v>ΕΝΑΕΡΙΑ ΚΥΚΛΟΦΟΡΙΑ</v>
      </c>
      <c r="R12" s="2" t="str">
        <f ca="1">IFERROR(__xludf.DUMMYFUNCTION("GOOGLETRANSLATE(B12,""auto"",""hi"")
"),"हवाई यातायात")</f>
        <v>हवाई यातायात</v>
      </c>
      <c r="S12" s="2" t="str">
        <f ca="1">IFERROR(__xludf.DUMMYFUNCTION("GOOGLETRANSLATE(B12,""auto"",""hu"")
"),"LÉGIFORGALOM")</f>
        <v>LÉGIFORGALOM</v>
      </c>
      <c r="T12" s="2" t="str">
        <f ca="1">IFERROR(__xludf.DUMMYFUNCTION("GOOGLETRANSLATE(B12,""auto"",""is"")
"),"Flugumferð")</f>
        <v>Flugumferð</v>
      </c>
      <c r="U12" s="2" t="str">
        <f ca="1">IFERROR(__xludf.DUMMYFUNCTION("GOOGLETRANSLATE(B12,""auto"",""id"")
"),"LALU LINTAS UDARA")</f>
        <v>LALU LINTAS UDARA</v>
      </c>
      <c r="V12" s="2" t="str">
        <f ca="1">IFERROR(__xludf.DUMMYFUNCTION("GOOGLETRANSLATE(B12,""auto"",""it"")
"),"TRAFFICO AEREO")</f>
        <v>TRAFFICO AEREO</v>
      </c>
      <c r="W12" s="2" t="str">
        <f ca="1">IFERROR(__xludf.DUMMYFUNCTION("GOOGLETRANSLATE(B12,""auto"",""ja"")
"),"航空交通")</f>
        <v>航空交通</v>
      </c>
      <c r="X12" s="2" t="str">
        <f ca="1">IFERROR(__xludf.DUMMYFUNCTION("GOOGLETRANSLATE(B12,""auto"",""ko"")
"),"항공 교통")</f>
        <v>항공 교통</v>
      </c>
      <c r="Y12" s="2" t="str">
        <f ca="1">IFERROR(__xludf.DUMMYFUNCTION("GOOGLETRANSLATE(B12,""auto"",""lv"")
"),"Gaisa satiksme")</f>
        <v>Gaisa satiksme</v>
      </c>
      <c r="Z12" s="2" t="str">
        <f ca="1">IFERROR(__xludf.DUMMYFUNCTION("GOOGLETRANSLATE(B12,""auto"",""lt"")
"),"ORO TRANSPORTO EISMAS")</f>
        <v>ORO TRANSPORTO EISMAS</v>
      </c>
      <c r="AA12" s="1" t="str">
        <f ca="1">IFERROR(__xludf.DUMMYFUNCTION("GOOGLETRANSLATE(B12,""auto"",""no"")"),"LUFT TRAFIKK")</f>
        <v>LUFT TRAFIKK</v>
      </c>
      <c r="AB12" s="1" t="str">
        <f ca="1">IFERROR(__xludf.DUMMYFUNCTION("GOOGLETRANSLATE(B12,""auto"",""pl"")"),"RUCH LOTNICZY")</f>
        <v>RUCH LOTNICZY</v>
      </c>
      <c r="AC12" s="1" t="str">
        <f ca="1">IFERROR(__xludf.DUMMYFUNCTION("GOOGLETRANSLATE(B12,""auto"",""pt"")"),"TRÁFEGO AÉREO")</f>
        <v>TRÁFEGO AÉREO</v>
      </c>
      <c r="AD12" s="1" t="str">
        <f ca="1">IFERROR(__xludf.DUMMYFUNCTION("GOOGLETRANSLATE(B12,""auto"",""ro"")"),"TRAFIC AERIAN")</f>
        <v>TRAFIC AERIAN</v>
      </c>
      <c r="AE12" s="1" t="str">
        <f ca="1">IFERROR(__xludf.DUMMYFUNCTION("GOOGLETRANSLATE(B12,""auto"",""ru"")
"),"ВОЗДУШНОЕ ДВИЖЕНИЕ")</f>
        <v>ВОЗДУШНОЕ ДВИЖЕНИЕ</v>
      </c>
      <c r="AF12" s="1" t="str">
        <f ca="1">IFERROR(__xludf.DUMMYFUNCTION("GOOGLETRANSLATE(B12,""auto"",""sr"")"),"ВАЗДУШНОГ САОБРАЋАЈА")</f>
        <v>ВАЗДУШНОГ САОБРАЋАЈА</v>
      </c>
      <c r="AG12" s="1" t="str">
        <f ca="1">IFERROR(__xludf.DUMMYFUNCTION("GOOGLETRANSLATE(B12,""auto"",""zh"")"),"空中交通")</f>
        <v>空中交通</v>
      </c>
      <c r="AH12" s="1" t="str">
        <f ca="1">IFERROR(__xludf.DUMMYFUNCTION("GOOGLETRANSLATE(B12,""auto"",""sk"")"),"LETECKÁ DOPRAVA")</f>
        <v>LETECKÁ DOPRAVA</v>
      </c>
      <c r="AI12" s="1" t="str">
        <f ca="1">IFERROR(__xludf.DUMMYFUNCTION("GOOGLETRANSLATE(B12,""auto"",""sl"")
"),"Zračnega prometa")</f>
        <v>Zračnega prometa</v>
      </c>
      <c r="AJ12" s="1" t="str">
        <f ca="1">IFERROR(__xludf.DUMMYFUNCTION("GOOGLETRANSLATE(B12,""auto"",""es"")
"),"TRAFICO AEREO")</f>
        <v>TRAFICO AEREO</v>
      </c>
      <c r="AK12" s="1" t="str">
        <f ca="1">IFERROR(__xludf.DUMMYFUNCTION("GOOGLETRANSLATE(B12,""auto"",""sv"")
"),"FLYGTRAFIK")</f>
        <v>FLYGTRAFIK</v>
      </c>
      <c r="AL12" s="1" t="str">
        <f ca="1">IFERROR(__xludf.DUMMYFUNCTION("GOOGLETRANSLATE(B12,""auto"",""th"")
"),"การจราจรทางอากาศ")</f>
        <v>การจราจรทางอากาศ</v>
      </c>
      <c r="AM12" s="1" t="str">
        <f ca="1">IFERROR(__xludf.DUMMYFUNCTION("GOOGLETRANSLATE(B12,""auto"",""tr"")
"),"HAVA TRAFİĞİ")</f>
        <v>HAVA TRAFİĞİ</v>
      </c>
      <c r="AN12" s="1" t="str">
        <f ca="1">IFERROR(__xludf.DUMMYFUNCTION("GOOGLETRANSLATE(B12,""auto"",""ur"")
"),"ہوائی ٹریفک")</f>
        <v>ہوائی ٹریفک</v>
      </c>
      <c r="AO12" s="1" t="str">
        <f ca="1">IFERROR(__xludf.DUMMYFUNCTION("GOOGLETRANSLATE(B12,""auto"",""uk"")
"),"Повітряний рух")</f>
        <v>Повітряний рух</v>
      </c>
      <c r="AP12" s="1" t="str">
        <f ca="1">IFERROR(__xludf.DUMMYFUNCTION("GOOGLETRANSLATE(B12,""auto"",""vi"")
"),"Giao thông hàng không")</f>
        <v>Giao thông hàng không</v>
      </c>
    </row>
    <row r="13" spans="1:42" ht="15.75" customHeight="1" x14ac:dyDescent="0.3">
      <c r="A13" s="1" t="s">
        <v>22</v>
      </c>
      <c r="B13" s="1" t="s">
        <v>23</v>
      </c>
      <c r="C13" s="3" t="str">
        <f ca="1">IFERROR(__xludf.DUMMYFUNCTION("GOOGLETRANSLATE(B13,""auto"",""ar"")
"),"مطار الرئيسي المدرج")</f>
        <v>مطار الرئيسي المدرج</v>
      </c>
      <c r="D13" s="3" t="str">
        <f ca="1">IFERROR(__xludf.DUMMYFUNCTION("GOOGLETRANSLATE(B13,""auto"",""bn"")
"),"বিমানবন্দর মুখ্য রানওয়ে")</f>
        <v>বিমানবন্দর মুখ্য রানওয়ে</v>
      </c>
      <c r="E13" s="3" t="str">
        <f ca="1">IFERROR(__xludf.DUMMYFUNCTION("GOOGLETRANSLATE(B13,""auto"",""pt"")"),"Pista principal do aeroporto")</f>
        <v>Pista principal do aeroporto</v>
      </c>
      <c r="F13" s="3" t="str">
        <f ca="1">IFERROR(__xludf.DUMMYFUNCTION("GOOGLETRANSLATE(B13,""auto"",""bg"")
"),"Летище Главна писта")</f>
        <v>Летище Главна писта</v>
      </c>
      <c r="G13" s="3" t="str">
        <f ca="1">IFERROR(__xludf.DUMMYFUNCTION("GOOGLETRANSLATE(B13,""auto"",""ca"")
"),"Pista principal de l'aeroport")</f>
        <v>Pista principal de l'aeroport</v>
      </c>
      <c r="H13" s="3" t="str">
        <f ca="1">IFERROR(__xludf.DUMMYFUNCTION("GOOGLETRANSLATE(B13,""auto"",""hr"")
"),"Glavna zračna luka")</f>
        <v>Glavna zračna luka</v>
      </c>
      <c r="I13" s="3" t="str">
        <f ca="1">IFERROR(__xludf.DUMMYFUNCTION("GOOGLETRANSLATE(B13,""auto"",""cs"")
"),"Letiště hlavní dráha")</f>
        <v>Letiště hlavní dráha</v>
      </c>
      <c r="J13" s="3" t="str">
        <f ca="1">IFERROR(__xludf.DUMMYFUNCTION("GOOGLETRANSLATE(B13,""auto"",""da"")
"),"Lufthavns hovedbanegård")</f>
        <v>Lufthavns hovedbanegård</v>
      </c>
      <c r="K13" s="3" t="str">
        <f ca="1">IFERROR(__xludf.DUMMYFUNCTION("GOOGLETRANSLATE(B13,""auto"",""nl"")
"),"Luchthaven hoofdbaan")</f>
        <v>Luchthaven hoofdbaan</v>
      </c>
      <c r="L13" s="3" t="str">
        <f ca="1">IFERROR(__xludf.DUMMYFUNCTION("GOOGLETRANSLATE(B13,""auto"",""et"")
"),"Lennujaama pearada")</f>
        <v>Lennujaama pearada</v>
      </c>
      <c r="M13" s="3" t="str">
        <f ca="1">IFERROR(__xludf.DUMMYFUNCTION("GOOGLETRANSLATE(B13,""auto"",""fil"")
"),"Airport Main Runway.")</f>
        <v>Airport Main Runway.</v>
      </c>
      <c r="N13" s="3" t="str">
        <f ca="1">IFERROR(__xludf.DUMMYFUNCTION("GOOGLETRANSLATE(B13,""auto"",""fi"")
"),"Lentokenttä tärkein kiitorata")</f>
        <v>Lentokenttä tärkein kiitorata</v>
      </c>
      <c r="O13" s="3" t="str">
        <f ca="1">IFERROR(__xludf.DUMMYFUNCTION("GOOGLETRANSLATE(B13,""auto"",""fr"")
"),"Piste principale de l'aéroport")</f>
        <v>Piste principale de l'aéroport</v>
      </c>
      <c r="P13" s="3" t="str">
        <f ca="1">IFERROR(__xludf.DUMMYFUNCTION("GOOGLETRANSLATE(B13,""auto"",""de"")
"),"Hauptbahnhof des Flughafens.")</f>
        <v>Hauptbahnhof des Flughafens.</v>
      </c>
      <c r="Q13" s="3" t="str">
        <f ca="1">IFERROR(__xludf.DUMMYFUNCTION("GOOGLETRANSLATE(B13,""auto"",""el"")
"),"Αεροδρομικός κύριος διάδρομος")</f>
        <v>Αεροδρομικός κύριος διάδρομος</v>
      </c>
      <c r="R13" s="2" t="str">
        <f ca="1">IFERROR(__xludf.DUMMYFUNCTION("GOOGLETRANSLATE(B13,""auto"",""hi"")
"),"हवाई अड्डे का मुख्य रनवे")</f>
        <v>हवाई अड्डे का मुख्य रनवे</v>
      </c>
      <c r="S13" s="2" t="str">
        <f ca="1">IFERROR(__xludf.DUMMYFUNCTION("GOOGLETRANSLATE(B13,""auto"",""hu"")
"),"Repülőtéri főpálya")</f>
        <v>Repülőtéri főpálya</v>
      </c>
      <c r="T13" s="2" t="str">
        <f ca="1">IFERROR(__xludf.DUMMYFUNCTION("GOOGLETRANSLATE(B13,""auto"",""is"")
"),"Flugvöllur aðal flugbraut")</f>
        <v>Flugvöllur aðal flugbraut</v>
      </c>
      <c r="U13" s="2" t="str">
        <f ca="1">IFERROR(__xludf.DUMMYFUNCTION("GOOGLETRANSLATE(B13,""auto"",""id"")
"),"Landasan pacu utama bandara")</f>
        <v>Landasan pacu utama bandara</v>
      </c>
      <c r="V13" s="2" t="str">
        <f ca="1">IFERROR(__xludf.DUMMYFUNCTION("GOOGLETRANSLATE(B13,""auto"",""it"")
"),"Pista principale dell'aeroporto")</f>
        <v>Pista principale dell'aeroporto</v>
      </c>
      <c r="W13" s="2" t="str">
        <f ca="1">IFERROR(__xludf.DUMMYFUNCTION("GOOGLETRANSLATE(B13,""auto"",""ja"")
"),"空港のメイン滑走路")</f>
        <v>空港のメイン滑走路</v>
      </c>
      <c r="X13" s="2" t="str">
        <f ca="1">IFERROR(__xludf.DUMMYFUNCTION("GOOGLETRANSLATE(B13,""auto"",""ko"")
"),"공항 주요 활주로")</f>
        <v>공항 주요 활주로</v>
      </c>
      <c r="Y13" s="2" t="str">
        <f ca="1">IFERROR(__xludf.DUMMYFUNCTION("GOOGLETRANSLATE(B13,""auto"",""lv"")
"),"Lidostas galvenā skrejceļa")</f>
        <v>Lidostas galvenā skrejceļa</v>
      </c>
      <c r="Z13" s="2" t="str">
        <f ca="1">IFERROR(__xludf.DUMMYFUNCTION("GOOGLETRANSLATE(B13,""auto"",""lt"")
"),"AirPort Pagrindinis kilimo ir tūpimo takas")</f>
        <v>AirPort Pagrindinis kilimo ir tūpimo takas</v>
      </c>
      <c r="AA13" s="1" t="str">
        <f ca="1">IFERROR(__xludf.DUMMYFUNCTION("GOOGLETRANSLATE(B13,""auto"",""no"")"),"Flyplass hovedbanen")</f>
        <v>Flyplass hovedbanen</v>
      </c>
      <c r="AB13" s="1" t="str">
        <f ca="1">IFERROR(__xludf.DUMMYFUNCTION("GOOGLETRANSLATE(B13,""auto"",""pl"")"),"Lotnisko główne pas startowy.")</f>
        <v>Lotnisko główne pas startowy.</v>
      </c>
      <c r="AC13" s="1" t="str">
        <f ca="1">IFERROR(__xludf.DUMMYFUNCTION("GOOGLETRANSLATE(B13,""auto"",""pt"")"),"Pista principal do aeroporto")</f>
        <v>Pista principal do aeroporto</v>
      </c>
      <c r="AD13" s="1" t="str">
        <f ca="1">IFERROR(__xludf.DUMMYFUNCTION("GOOGLETRANSLATE(B13,""auto"",""ro"")"),"Pista principală a aeroportului")</f>
        <v>Pista principală a aeroportului</v>
      </c>
      <c r="AE13" s="1" t="str">
        <f ca="1">IFERROR(__xludf.DUMMYFUNCTION("GOOGLETRANSLATE(B13,""auto"",""ru"")
"),"Аэропорт Главная ВПП")</f>
        <v>Аэропорт Главная ВПП</v>
      </c>
      <c r="AF13" s="1" t="str">
        <f ca="1">IFERROR(__xludf.DUMMYFUNCTION("GOOGLETRANSLATE(B13,""auto"",""sr"")"),"Аеродромска главна писта")</f>
        <v>Аеродромска главна писта</v>
      </c>
      <c r="AG13" s="1" t="str">
        <f ca="1">IFERROR(__xludf.DUMMYFUNCTION("GOOGLETRANSLATE(B13,""auto"",""zh"")"),"机场主跑道")</f>
        <v>机场主跑道</v>
      </c>
      <c r="AH13" s="1" t="str">
        <f ca="1">IFERROR(__xludf.DUMMYFUNCTION("GOOGLETRANSLATE(B13,""auto"",""sk"")"),"Hlavná dráha letiska")</f>
        <v>Hlavná dráha letiska</v>
      </c>
      <c r="AI13" s="1" t="str">
        <f ca="1">IFERROR(__xludf.DUMMYFUNCTION("GOOGLETRANSLATE(B13,""auto"",""sl"")
"),"Letališče glavna vzletno-steza")</f>
        <v>Letališče glavna vzletno-steza</v>
      </c>
      <c r="AJ13" s="1" t="str">
        <f ca="1">IFERROR(__xludf.DUMMYFUNCTION("GOOGLETRANSLATE(B13,""auto"",""es"")
"),"Aeropuerto de la pista principal")</f>
        <v>Aeropuerto de la pista principal</v>
      </c>
      <c r="AK13" s="1" t="str">
        <f ca="1">IFERROR(__xludf.DUMMYFUNCTION("GOOGLETRANSLATE(B13,""auto"",""sv"")
"),"Flygplatsens huvudbanan")</f>
        <v>Flygplatsens huvudbanan</v>
      </c>
      <c r="AL13" s="1" t="str">
        <f ca="1">IFERROR(__xludf.DUMMYFUNCTION("GOOGLETRANSLATE(B13,""auto"",""th"")
"),"รันเวย์หลักสนามบิน")</f>
        <v>รันเวย์หลักสนามบิน</v>
      </c>
      <c r="AM13" s="1" t="str">
        <f ca="1">IFERROR(__xludf.DUMMYFUNCTION("GOOGLETRANSLATE(B13,""auto"",""tr"")
"),"Havaalanı Ana Pist")</f>
        <v>Havaalanı Ana Pist</v>
      </c>
      <c r="AN13" s="1" t="str">
        <f ca="1">IFERROR(__xludf.DUMMYFUNCTION("GOOGLETRANSLATE(B13,""auto"",""ur"")
"),"ہوائی اڈے مین رن وے")</f>
        <v>ہوائی اڈے مین رن وے</v>
      </c>
      <c r="AO13" s="1" t="str">
        <f ca="1">IFERROR(__xludf.DUMMYFUNCTION("GOOGLETRANSLATE(B13,""auto"",""uk"")
"),"Аеропорт Головна Злітна смуга")</f>
        <v>Аеропорт Головна Злітна смуга</v>
      </c>
      <c r="AP13" s="1" t="str">
        <f ca="1">IFERROR(__xludf.DUMMYFUNCTION("GOOGLETRANSLATE(B13,""auto"",""vi"")
"),"Sân bay chính đường băng")</f>
        <v>Sân bay chính đường băng</v>
      </c>
    </row>
    <row r="14" spans="1:42" ht="15.75" customHeight="1" x14ac:dyDescent="0.3">
      <c r="A14" s="1" t="s">
        <v>24</v>
      </c>
      <c r="B14" s="1" t="s">
        <v>25</v>
      </c>
      <c r="C14" s="3" t="str">
        <f ca="1">IFERROR(__xludf.DUMMYFUNCTION("GOOGLETRANSLATE(B14,""auto"",""ar"")
"),"محطة الركاب")</f>
        <v>محطة الركاب</v>
      </c>
      <c r="D14" s="3" t="str">
        <f ca="1">IFERROR(__xludf.DUMMYFUNCTION("GOOGLETRANSLATE(B14,""auto"",""bn"")
"),"যাত্রী টার্মিনাল")</f>
        <v>যাত্রী টার্মিনাল</v>
      </c>
      <c r="E14" s="3" t="str">
        <f ca="1">IFERROR(__xludf.DUMMYFUNCTION("GOOGLETRANSLATE(B14,""auto"",""pt"")"),"Terminal de passageiros")</f>
        <v>Terminal de passageiros</v>
      </c>
      <c r="F14" s="3" t="str">
        <f ca="1">IFERROR(__xludf.DUMMYFUNCTION("GOOGLETRANSLATE(B14,""auto"",""bg"")
"),"Пътнически терминал")</f>
        <v>Пътнически терминал</v>
      </c>
      <c r="G14" s="3" t="str">
        <f ca="1">IFERROR(__xludf.DUMMYFUNCTION("GOOGLETRANSLATE(B14,""auto"",""ca"")
"),"Terminal de passatgers")</f>
        <v>Terminal de passatgers</v>
      </c>
      <c r="H14" s="3" t="str">
        <f ca="1">IFERROR(__xludf.DUMMYFUNCTION("GOOGLETRANSLATE(B14,""auto"",""hr"")
"),"Putnički terminal")</f>
        <v>Putnički terminal</v>
      </c>
      <c r="I14" s="3" t="str">
        <f ca="1">IFERROR(__xludf.DUMMYFUNCTION("GOOGLETRANSLATE(B14,""auto"",""cs"")
"),"Terminál spolujezdce")</f>
        <v>Terminál spolujezdce</v>
      </c>
      <c r="J14" s="3" t="str">
        <f ca="1">IFERROR(__xludf.DUMMYFUNCTION("GOOGLETRANSLATE(B14,""auto"",""da"")
"),"Passagerterminal")</f>
        <v>Passagerterminal</v>
      </c>
      <c r="K14" s="3" t="str">
        <f ca="1">IFERROR(__xludf.DUMMYFUNCTION("GOOGLETRANSLATE(B14,""auto"",""nl"")
"),"Passagiersterminal")</f>
        <v>Passagiersterminal</v>
      </c>
      <c r="L14" s="3" t="str">
        <f ca="1">IFERROR(__xludf.DUMMYFUNCTION("GOOGLETRANSLATE(B14,""auto"",""et"")
"),"Reisijate terminal")</f>
        <v>Reisijate terminal</v>
      </c>
      <c r="M14" s="3" t="str">
        <f ca="1">IFERROR(__xludf.DUMMYFUNCTION("GOOGLETRANSLATE(B14,""auto"",""fil"")
"),"Pasahero terminal")</f>
        <v>Pasahero terminal</v>
      </c>
      <c r="N14" s="3" t="str">
        <f ca="1">IFERROR(__xludf.DUMMYFUNCTION("GOOGLETRANSLATE(B14,""auto"",""fi"")
"),"Matkustajaterminaali")</f>
        <v>Matkustajaterminaali</v>
      </c>
      <c r="O14" s="3" t="str">
        <f ca="1">IFERROR(__xludf.DUMMYFUNCTION("GOOGLETRANSLATE(B14,""auto"",""fr"")
"),"Terminal de passagers")</f>
        <v>Terminal de passagers</v>
      </c>
      <c r="P14" s="3" t="str">
        <f ca="1">IFERROR(__xludf.DUMMYFUNCTION("GOOGLETRANSLATE(B14,""auto"",""de"")
"),"PASSAGIERTERMINAL")</f>
        <v>PASSAGIERTERMINAL</v>
      </c>
      <c r="Q14" s="3" t="str">
        <f ca="1">IFERROR(__xludf.DUMMYFUNCTION("GOOGLETRANSLATE(B14,""auto"",""el"")
"),"Επιβατικό τερματικό")</f>
        <v>Επιβατικό τερματικό</v>
      </c>
      <c r="R14" s="2" t="str">
        <f ca="1">IFERROR(__xludf.DUMMYFUNCTION("GOOGLETRANSLATE(B14,""auto"",""hi"")
"),"यात्री टर्मिनल")</f>
        <v>यात्री टर्मिनल</v>
      </c>
      <c r="S14" s="2" t="str">
        <f ca="1">IFERROR(__xludf.DUMMYFUNCTION("GOOGLETRANSLATE(B14,""auto"",""hu"")
"),"Utasszállító terminál")</f>
        <v>Utasszállító terminál</v>
      </c>
      <c r="T14" s="2" t="str">
        <f ca="1">IFERROR(__xludf.DUMMYFUNCTION("GOOGLETRANSLATE(B14,""auto"",""is"")
"),"Farþegamiðstöð")</f>
        <v>Farþegamiðstöð</v>
      </c>
      <c r="U14" s="2" t="str">
        <f ca="1">IFERROR(__xludf.DUMMYFUNCTION("GOOGLETRANSLATE(B14,""auto"",""id"")
"),"Terminal penumpang.")</f>
        <v>Terminal penumpang.</v>
      </c>
      <c r="V14" s="2" t="str">
        <f ca="1">IFERROR(__xludf.DUMMYFUNCTION("GOOGLETRANSLATE(B14,""auto"",""it"")
"),"Terminal passeggeri.")</f>
        <v>Terminal passeggeri.</v>
      </c>
      <c r="W14" s="2" t="str">
        <f ca="1">IFERROR(__xludf.DUMMYFUNCTION("GOOGLETRANSLATE(B14,""auto"",""ja"")
"),"旅客ターミナル")</f>
        <v>旅客ターミナル</v>
      </c>
      <c r="X14" s="2" t="str">
        <f ca="1">IFERROR(__xludf.DUMMYFUNCTION("GOOGLETRANSLATE(B14,""auto"",""ko"")
"),"여객 터미널")</f>
        <v>여객 터미널</v>
      </c>
      <c r="Y14" s="2" t="str">
        <f ca="1">IFERROR(__xludf.DUMMYFUNCTION("GOOGLETRANSLATE(B14,""auto"",""lv"")
"),"Pasažieru termināls")</f>
        <v>Pasažieru termināls</v>
      </c>
      <c r="Z14" s="2" t="str">
        <f ca="1">IFERROR(__xludf.DUMMYFUNCTION("GOOGLETRANSLATE(B14,""auto"",""lt"")
"),"Keleivių terminalas")</f>
        <v>Keleivių terminalas</v>
      </c>
      <c r="AA14" s="1" t="str">
        <f ca="1">IFERROR(__xludf.DUMMYFUNCTION("GOOGLETRANSLATE(B14,""auto"",""no"")"),"Passasjerterminalen")</f>
        <v>Passasjerterminalen</v>
      </c>
      <c r="AB14" s="1" t="str">
        <f ca="1">IFERROR(__xludf.DUMMYFUNCTION("GOOGLETRANSLATE(B14,""auto"",""pl"")"),"Terminal pasażerski")</f>
        <v>Terminal pasażerski</v>
      </c>
      <c r="AC14" s="1" t="str">
        <f ca="1">IFERROR(__xludf.DUMMYFUNCTION("GOOGLETRANSLATE(B14,""auto"",""pt"")"),"Terminal de passageiros")</f>
        <v>Terminal de passageiros</v>
      </c>
      <c r="AD14" s="1" t="str">
        <f ca="1">IFERROR(__xludf.DUMMYFUNCTION("GOOGLETRANSLATE(B14,""auto"",""ro"")"),"Terminalul de pasageri")</f>
        <v>Terminalul de pasageri</v>
      </c>
      <c r="AE14" s="1" t="str">
        <f ca="1">IFERROR(__xludf.DUMMYFUNCTION("GOOGLETRANSLATE(B14,""auto"",""ru"")
"),"Пассажирский терминал")</f>
        <v>Пассажирский терминал</v>
      </c>
      <c r="AF14" s="1" t="str">
        <f ca="1">IFERROR(__xludf.DUMMYFUNCTION("GOOGLETRANSLATE(B14,""auto"",""sr"")"),"Путнички терминал")</f>
        <v>Путнички терминал</v>
      </c>
      <c r="AG14" s="1" t="str">
        <f ca="1">IFERROR(__xludf.DUMMYFUNCTION("GOOGLETRANSLATE(B14,""auto"",""zh"")"),"乘客终端")</f>
        <v>乘客终端</v>
      </c>
      <c r="AH14" s="1" t="str">
        <f ca="1">IFERROR(__xludf.DUMMYFUNCTION("GOOGLETRANSLATE(B14,""auto"",""sk"")"),"Terminál pre cestujúcich")</f>
        <v>Terminál pre cestujúcich</v>
      </c>
      <c r="AI14" s="1" t="str">
        <f ca="1">IFERROR(__xludf.DUMMYFUNCTION("GOOGLETRANSLATE(B14,""auto"",""sl"")
"),"Potniški terminal")</f>
        <v>Potniški terminal</v>
      </c>
      <c r="AJ14" s="1" t="str">
        <f ca="1">IFERROR(__xludf.DUMMYFUNCTION("GOOGLETRANSLATE(B14,""auto"",""es"")
"),"TERMINAL DE PASAJEROS")</f>
        <v>TERMINAL DE PASAJEROS</v>
      </c>
      <c r="AK14" s="1" t="str">
        <f ca="1">IFERROR(__xludf.DUMMYFUNCTION("GOOGLETRANSLATE(B14,""auto"",""sv"")
"),"Passagerarterminal")</f>
        <v>Passagerarterminal</v>
      </c>
      <c r="AL14" s="1" t="str">
        <f ca="1">IFERROR(__xludf.DUMMYFUNCTION("GOOGLETRANSLATE(B14,""auto"",""th"")
"),"ผู้โดยสาร")</f>
        <v>ผู้โดยสาร</v>
      </c>
      <c r="AM14" s="1" t="str">
        <f ca="1">IFERROR(__xludf.DUMMYFUNCTION("GOOGLETRANSLATE(B14,""auto"",""tr"")
"),"YOLCU TERMİNALİ")</f>
        <v>YOLCU TERMİNALİ</v>
      </c>
      <c r="AN14" s="1" t="str">
        <f ca="1">IFERROR(__xludf.DUMMYFUNCTION("GOOGLETRANSLATE(B14,""auto"",""ur"")
"),"مسافر ٹرمینل")</f>
        <v>مسافر ٹرمینل</v>
      </c>
      <c r="AO14" s="1" t="str">
        <f ca="1">IFERROR(__xludf.DUMMYFUNCTION("GOOGLETRANSLATE(B14,""auto"",""uk"")
"),"Пасажирський термінал")</f>
        <v>Пасажирський термінал</v>
      </c>
      <c r="AP14" s="1" t="str">
        <f ca="1">IFERROR(__xludf.DUMMYFUNCTION("GOOGLETRANSLATE(B14,""auto"",""vi"")
"),"Nhà thầu hành khách")</f>
        <v>Nhà thầu hành khách</v>
      </c>
    </row>
    <row r="15" spans="1:42" ht="15.75" customHeight="1" x14ac:dyDescent="0.3">
      <c r="A15" s="1" t="s">
        <v>26</v>
      </c>
      <c r="B15" s="1" t="s">
        <v>27</v>
      </c>
      <c r="C15" s="3" t="str">
        <f ca="1">IFERROR(__xludf.DUMMYFUNCTION("GOOGLETRANSLATE(B15,""auto"",""ar"")
"),"شحنة المطار")</f>
        <v>شحنة المطار</v>
      </c>
      <c r="D15" s="3" t="str">
        <f ca="1">IFERROR(__xludf.DUMMYFUNCTION("GOOGLETRANSLATE(B15,""auto"",""bn"")
"),"বিমানবন্দর চালান")</f>
        <v>বিমানবন্দর চালান</v>
      </c>
      <c r="E15" s="3" t="str">
        <f ca="1">IFERROR(__xludf.DUMMYFUNCTION("GOOGLETRANSLATE(B15,""auto"",""pt"")"),"Consignação do aeroporto")</f>
        <v>Consignação do aeroporto</v>
      </c>
      <c r="F15" s="3" t="str">
        <f ca="1">IFERROR(__xludf.DUMMYFUNCTION("GOOGLETRANSLATE(B15,""auto"",""bg"")
"),"Изпращане на летище")</f>
        <v>Изпращане на летище</v>
      </c>
      <c r="G15" s="3" t="str">
        <f ca="1">IFERROR(__xludf.DUMMYFUNCTION("GOOGLETRANSLATE(B15,""auto"",""ca"")
"),"Enviament de l'aeroport")</f>
        <v>Enviament de l'aeroport</v>
      </c>
      <c r="H15" s="3" t="str">
        <f ca="1">IFERROR(__xludf.DUMMYFUNCTION("GOOGLETRANSLATE(B15,""auto"",""hr"")
"),"Zračna luka")</f>
        <v>Zračna luka</v>
      </c>
      <c r="I15" s="3" t="str">
        <f ca="1">IFERROR(__xludf.DUMMYFUNCTION("GOOGLETRANSLATE(B15,""auto"",""cs"")
"),"Zásilka na letišti")</f>
        <v>Zásilka na letišti</v>
      </c>
      <c r="J15" s="3" t="str">
        <f ca="1">IFERROR(__xludf.DUMMYFUNCTION("GOOGLETRANSLATE(B15,""auto"",""da"")
"),"Lufthavns forsendelse")</f>
        <v>Lufthavns forsendelse</v>
      </c>
      <c r="K15" s="3" t="str">
        <f ca="1">IFERROR(__xludf.DUMMYFUNCTION("GOOGLETRANSLATE(B15,""auto"",""nl"")
"),"Zending van luchthaven")</f>
        <v>Zending van luchthaven</v>
      </c>
      <c r="L15" s="3" t="str">
        <f ca="1">IFERROR(__xludf.DUMMYFUNCTION("GOOGLETRANSLATE(B15,""auto"",""et"")
"),"Lennujaama saadetis")</f>
        <v>Lennujaama saadetis</v>
      </c>
      <c r="M15" s="3" t="str">
        <f ca="1">IFERROR(__xludf.DUMMYFUNCTION("GOOGLETRANSLATE(B15,""auto"",""fil"")
"),"Airport Consignment.")</f>
        <v>Airport Consignment.</v>
      </c>
      <c r="N15" s="3" t="str">
        <f ca="1">IFERROR(__xludf.DUMMYFUNCTION("GOOGLETRANSLATE(B15,""auto"",""fi"")
"),"Airport Lähetys")</f>
        <v>Airport Lähetys</v>
      </c>
      <c r="O15" s="3" t="str">
        <f ca="1">IFERROR(__xludf.DUMMYFUNCTION("GOOGLETRANSLATE(B15,""auto"",""fr"")
"),"Consignation de l'aéroport")</f>
        <v>Consignation de l'aéroport</v>
      </c>
      <c r="P15" s="3" t="str">
        <f ca="1">IFERROR(__xludf.DUMMYFUNCTION("GOOGLETRANSLATE(B15,""auto"",""de"")
"),"Flughafen-Sendung.")</f>
        <v>Flughafen-Sendung.</v>
      </c>
      <c r="Q15" s="3" t="str">
        <f ca="1">IFERROR(__xludf.DUMMYFUNCTION("GOOGLETRANSLATE(B15,""auto"",""el"")
"),"Αποστολή του αεροδρομίου")</f>
        <v>Αποστολή του αεροδρομίου</v>
      </c>
      <c r="R15" s="2" t="str">
        <f ca="1">IFERROR(__xludf.DUMMYFUNCTION("GOOGLETRANSLATE(B15,""auto"",""hi"")
"),"हवाई अड्डे का खेप")</f>
        <v>हवाई अड्डे का खेप</v>
      </c>
      <c r="S15" s="2" t="str">
        <f ca="1">IFERROR(__xludf.DUMMYFUNCTION("GOOGLETRANSLATE(B15,""auto"",""hu"")
"),"Repülőtéri szállítmány")</f>
        <v>Repülőtéri szállítmány</v>
      </c>
      <c r="T15" s="2" t="str">
        <f ca="1">IFERROR(__xludf.DUMMYFUNCTION("GOOGLETRANSLATE(B15,""auto"",""is"")
"),"Airport sending")</f>
        <v>Airport sending</v>
      </c>
      <c r="U15" s="2" t="str">
        <f ca="1">IFERROR(__xludf.DUMMYFUNCTION("GOOGLETRANSLATE(B15,""auto"",""id"")
"),"Konsinyasi Bandara.")</f>
        <v>Konsinyasi Bandara.</v>
      </c>
      <c r="V15" s="2" t="str">
        <f ca="1">IFERROR(__xludf.DUMMYFUNCTION("GOOGLETRANSLATE(B15,""auto"",""it"")
"),"Spedizione all'aeroporto")</f>
        <v>Spedizione all'aeroporto</v>
      </c>
      <c r="W15" s="2" t="str">
        <f ca="1">IFERROR(__xludf.DUMMYFUNCTION("GOOGLETRANSLATE(B15,""auto"",""ja"")
"),"空港の委託")</f>
        <v>空港の委託</v>
      </c>
      <c r="X15" s="2" t="str">
        <f ca="1">IFERROR(__xludf.DUMMYFUNCTION("GOOGLETRANSLATE(B15,""auto"",""ko"")
"),"공항 위탁")</f>
        <v>공항 위탁</v>
      </c>
      <c r="Y15" s="2" t="str">
        <f ca="1">IFERROR(__xludf.DUMMYFUNCTION("GOOGLETRANSLATE(B15,""auto"",""lv"")
"),"Lidostas sūtījums")</f>
        <v>Lidostas sūtījums</v>
      </c>
      <c r="Z15" s="2" t="str">
        <f ca="1">IFERROR(__xludf.DUMMYFUNCTION("GOOGLETRANSLATE(B15,""auto"",""lt"")
"),"Oro uosto siunta")</f>
        <v>Oro uosto siunta</v>
      </c>
      <c r="AA15" s="1" t="str">
        <f ca="1">IFERROR(__xludf.DUMMYFUNCTION("GOOGLETRANSLATE(B15,""auto"",""no"")"),"Flyplassforsendelse")</f>
        <v>Flyplassforsendelse</v>
      </c>
      <c r="AB15" s="1" t="str">
        <f ca="1">IFERROR(__xludf.DUMMYFUNCTION("GOOGLETRANSLATE(B15,""auto"",""pl"")"),"Przesyłka lotniska")</f>
        <v>Przesyłka lotniska</v>
      </c>
      <c r="AC15" s="1" t="str">
        <f ca="1">IFERROR(__xludf.DUMMYFUNCTION("GOOGLETRANSLATE(B15,""auto"",""pt"")"),"Consignação do aeroporto")</f>
        <v>Consignação do aeroporto</v>
      </c>
      <c r="AD15" s="1" t="str">
        <f ca="1">IFERROR(__xludf.DUMMYFUNCTION("GOOGLETRANSLATE(B15,""auto"",""ro"")"),"Transportul aeroportului")</f>
        <v>Transportul aeroportului</v>
      </c>
      <c r="AE15" s="1" t="str">
        <f ca="1">IFERROR(__xludf.DUMMYFUNCTION("GOOGLETRANSLATE(B15,""auto"",""ru"")
"),"Консигнация аэропорта")</f>
        <v>Консигнация аэропорта</v>
      </c>
      <c r="AF15" s="1" t="str">
        <f ca="1">IFERROR(__xludf.DUMMYFUNCTION("GOOGLETRANSLATE(B15,""auto"",""sr"")"),"Аеродромска пошиљка")</f>
        <v>Аеродромска пошиљка</v>
      </c>
      <c r="AG15" s="1" t="str">
        <f ca="1">IFERROR(__xludf.DUMMYFUNCTION("GOOGLETRANSLATE(B15,""auto"",""zh"")"),"机场寄售")</f>
        <v>机场寄售</v>
      </c>
      <c r="AH15" s="1" t="str">
        <f ca="1">IFERROR(__xludf.DUMMYFUNCTION("GOOGLETRANSLATE(B15,""auto"",""sk"")"),"Zásielka letiska")</f>
        <v>Zásielka letiska</v>
      </c>
      <c r="AI15" s="1" t="str">
        <f ca="1">IFERROR(__xludf.DUMMYFUNCTION("GOOGLETRANSLATE(B15,""auto"",""sl"")
"),"Letališka pošiljka")</f>
        <v>Letališka pošiljka</v>
      </c>
      <c r="AJ15" s="1" t="str">
        <f ca="1">IFERROR(__xludf.DUMMYFUNCTION("GOOGLETRANSLATE(B15,""auto"",""es"")
"),"Consignación del aeropuerto")</f>
        <v>Consignación del aeropuerto</v>
      </c>
      <c r="AK15" s="1" t="str">
        <f ca="1">IFERROR(__xludf.DUMMYFUNCTION("GOOGLETRANSLATE(B15,""auto"",""sv"")
"),"AirPort Consignment")</f>
        <v>AirPort Consignment</v>
      </c>
      <c r="AL15" s="1" t="str">
        <f ca="1">IFERROR(__xludf.DUMMYFUNCTION("GOOGLETRANSLATE(B15,""auto"",""th"")
"),"ฝากสนามบิน")</f>
        <v>ฝากสนามบิน</v>
      </c>
      <c r="AM15" s="1" t="str">
        <f ca="1">IFERROR(__xludf.DUMMYFUNCTION("GOOGLETRANSLATE(B15,""auto"",""tr"")
"),"Havaalanı Konsinye")</f>
        <v>Havaalanı Konsinye</v>
      </c>
      <c r="AN15" s="1" t="str">
        <f ca="1">IFERROR(__xludf.DUMMYFUNCTION("GOOGLETRANSLATE(B15,""auto"",""ur"")
"),"ہوائی اڈے کی سازش")</f>
        <v>ہوائی اڈے کی سازش</v>
      </c>
      <c r="AO15" s="1" t="str">
        <f ca="1">IFERROR(__xludf.DUMMYFUNCTION("GOOGLETRANSLATE(B15,""auto"",""uk"")
"),"Партія аеропорту")</f>
        <v>Партія аеропорту</v>
      </c>
      <c r="AP15" s="1" t="str">
        <f ca="1">IFERROR(__xludf.DUMMYFUNCTION("GOOGLETRANSLATE(B15,""auto"",""vi"")
"),"ĐĂNG KÝ SÂN BAY")</f>
        <v>ĐĂNG KÝ SÂN BAY</v>
      </c>
    </row>
    <row r="16" spans="1:42" ht="15.75" customHeight="1" x14ac:dyDescent="0.3">
      <c r="A16" s="1" t="s">
        <v>28</v>
      </c>
      <c r="B16" s="1" t="s">
        <v>29</v>
      </c>
      <c r="C16" s="3" t="str">
        <f ca="1">IFERROR(__xludf.DUMMYFUNCTION("GOOGLETRANSLATE(B16,""auto"",""ar"")
"),"المطارات الهوائية")</f>
        <v>المطارات الهوائية</v>
      </c>
      <c r="D16" s="3" t="str">
        <f ca="1">IFERROR(__xludf.DUMMYFUNCTION("GOOGLETRANSLATE(B16,""auto"",""bn"")
"),"বিমানবন্দর জনতা")</f>
        <v>বিমানবন্দর জনতা</v>
      </c>
      <c r="E16" s="3" t="str">
        <f ca="1">IFERROR(__xludf.DUMMYFUNCTION("GOOGLETRANSLATE(B16,""auto"",""pt"")"),"Aeroportos Autoridade.")</f>
        <v>Aeroportos Autoridade.</v>
      </c>
      <c r="F16" s="3" t="str">
        <f ca="1">IFERROR(__xludf.DUMMYFUNCTION("GOOGLETRANSLATE(B16,""auto"",""bg"")
"),"Летища Authoristy.")</f>
        <v>Летища Authoristy.</v>
      </c>
      <c r="G16" s="3" t="str">
        <f ca="1">IFERROR(__xludf.DUMMYFUNCTION("GOOGLETRANSLATE(B16,""auto"",""ca"")
"),"Aeroports Autorıty")</f>
        <v>Aeroports Autorıty</v>
      </c>
      <c r="H16" s="3" t="str">
        <f ca="1">IFERROR(__xludf.DUMMYFUNCTION("GOOGLETRANSLATE(B16,""auto"",""hr"")
"),"Zračne luke Autorıty")</f>
        <v>Zračne luke Autorıty</v>
      </c>
      <c r="I16" s="3" t="str">
        <f ca="1">IFERROR(__xludf.DUMMYFUNCTION("GOOGLETRANSLATE(B16,""auto"",""cs"")
"),"Letiště Autorıty.")</f>
        <v>Letiště Autorıty.</v>
      </c>
      <c r="J16" s="3" t="str">
        <f ca="1">IFERROR(__xludf.DUMMYFUNCTION("GOOGLETRANSLATE(B16,""auto"",""da"")
"),"Lufthavne autoritet")</f>
        <v>Lufthavne autoritet</v>
      </c>
      <c r="K16" s="3" t="str">
        <f ca="1">IFERROR(__xludf.DUMMYFUNCTION("GOOGLETRANSLATE(B16,""auto"",""nl"")
"),"Luchthavens autorid")</f>
        <v>Luchthavens autorid</v>
      </c>
      <c r="L16" s="3" t="str">
        <f ca="1">IFERROR(__xludf.DUMMYFUNCTION("GOOGLETRANSLATE(B16,""auto"",""et"")
"),"Lennujaamad Authorıty")</f>
        <v>Lennujaamad Authorıty</v>
      </c>
      <c r="M16" s="3" t="str">
        <f ca="1">IFERROR(__xludf.DUMMYFUNCTION("GOOGLETRANSLATE(B16,""auto"",""fil"")
"),"AUTHORS AUTHORMY.")</f>
        <v>AUTHORS AUTHORMY.</v>
      </c>
      <c r="N16" s="3" t="str">
        <f ca="1">IFERROR(__xludf.DUMMYFUNCTION("GOOGLETRANSLATE(B16,""auto"",""fi"")
"),"Lentokentät Tekijä")</f>
        <v>Lentokentät Tekijä</v>
      </c>
      <c r="O16" s="3" t="str">
        <f ca="1">IFERROR(__xludf.DUMMYFUNCTION("GOOGLETRANSLATE(B16,""auto"",""fr"")
"),"Aéroports autorisés")</f>
        <v>Aéroports autorisés</v>
      </c>
      <c r="P16" s="3" t="str">
        <f ca="1">IFERROR(__xludf.DUMMYFUNCTION("GOOGLETRANSLATE(B16,""auto"",""de"")
"),"Flughäfen autorisch.")</f>
        <v>Flughäfen autorisch.</v>
      </c>
      <c r="Q16" s="3" t="str">
        <f ca="1">IFERROR(__xludf.DUMMYFUNCTION("GOOGLETRANSLATE(B16,""auto"",""el"")
"),"Αεροδρόμια Authorıty")</f>
        <v>Αεροδρόμια Authorıty</v>
      </c>
      <c r="R16" s="2" t="str">
        <f ca="1">IFERROR(__xludf.DUMMYFUNCTION("GOOGLETRANSLATE(B16,""auto"",""hi"")
"),"हवाई अड्डे के लेखक")</f>
        <v>हवाई अड्डे के लेखक</v>
      </c>
      <c r="S16" s="2" t="str">
        <f ca="1">IFERROR(__xludf.DUMMYFUNCTION("GOOGLETRANSLATE(B16,""auto"",""hu"")
"),"Repülőterek engedélyezése")</f>
        <v>Repülőterek engedélyezése</v>
      </c>
      <c r="T16" s="2" t="str">
        <f ca="1">IFERROR(__xludf.DUMMYFUNCTION("GOOGLETRANSLATE(B16,""auto"",""is"")
"),"Flugvellir Authorıty.")</f>
        <v>Flugvellir Authorıty.</v>
      </c>
      <c r="U16" s="2" t="str">
        <f ca="1">IFERROR(__xludf.DUMMYFUNCTION("GOOGLETRANSLATE(B16,""auto"",""id"")
"),"Bandara otory.")</f>
        <v>Bandara otory.</v>
      </c>
      <c r="V16" s="2" t="str">
        <f ca="1">IFERROR(__xludf.DUMMYFUNCTION("GOOGLETRANSLATE(B16,""auto"",""it"")
"),"Aeroporti Autore.")</f>
        <v>Aeroporti Autore.</v>
      </c>
      <c r="W16" s="2" t="str">
        <f ca="1">IFERROR(__xludf.DUMMYFUNCTION("GOOGLETRANSLATE(B16,""auto"",""ja"")
"),"空港の著者")</f>
        <v>空港の著者</v>
      </c>
      <c r="X16" s="2" t="str">
        <f ca="1">IFERROR(__xludf.DUMMYFUNCTION("GOOGLETRANSLATE(B16,""auto"",""ko"")
"),"공항 작성자")</f>
        <v>공항 작성자</v>
      </c>
      <c r="Y16" s="2" t="str">
        <f ca="1">IFERROR(__xludf.DUMMYFUNCTION("GOOGLETRANSLATE(B16,""auto"",""lv"")
"),"Lidostas Authority")</f>
        <v>Lidostas Authority</v>
      </c>
      <c r="Z16" s="2" t="str">
        <f ca="1">IFERROR(__xludf.DUMMYFUNCTION("GOOGLETRANSLATE(B16,""auto"",""lt"")
"),"Oro uostai Autorius.")</f>
        <v>Oro uostai Autorius.</v>
      </c>
      <c r="AA16" s="1" t="str">
        <f ca="1">IFERROR(__xludf.DUMMYFUNCTION("GOOGLETRANSLATE(B16,""auto"",""no"")"),"Flyplasser Forfattelig")</f>
        <v>Flyplasser Forfattelig</v>
      </c>
      <c r="AB16" s="1" t="str">
        <f ca="1">IFERROR(__xludf.DUMMYFUNCTION("GOOGLETRANSLATE(B16,""auto"",""pl"")"),"Lotniska autoryzowane")</f>
        <v>Lotniska autoryzowane</v>
      </c>
      <c r="AC16" s="1" t="str">
        <f ca="1">IFERROR(__xludf.DUMMYFUNCTION("GOOGLETRANSLATE(B16,""auto"",""pt"")"),"Aeroportos Autoridade.")</f>
        <v>Aeroportos Autoridade.</v>
      </c>
      <c r="AD16" s="1" t="str">
        <f ca="1">IFERROR(__xludf.DUMMYFUNCTION("GOOGLETRANSLATE(B16,""auto"",""ro"")"),"Autorıty de aeroporturi")</f>
        <v>Autorıty de aeroporturi</v>
      </c>
      <c r="AE16" s="1" t="str">
        <f ca="1">IFERROR(__xludf.DUMMYFUNCTION("GOOGLETRANSLATE(B16,""auto"",""ru"")
"),"Аэропорты Авторты")</f>
        <v>Аэропорты Авторты</v>
      </c>
      <c r="AF16" s="1" t="str">
        <f ca="1">IFERROR(__xludf.DUMMYFUNCTION("GOOGLETRANSLATE(B16,""auto"",""sr"")"),"Аеродроми Ауторıти")</f>
        <v>Аеродроми Ауторıти</v>
      </c>
      <c r="AG16" s="1" t="str">
        <f ca="1">IFERROR(__xludf.DUMMYFUNCTION("GOOGLETRANSLATE(B16,""auto"",""zh"")"),"机场Authorıty.")</f>
        <v>机场Authorıty.</v>
      </c>
      <c r="AH16" s="1" t="str">
        <f ca="1">IFERROR(__xludf.DUMMYFUNCTION("GOOGLETRANSLATE(B16,""auto"",""sk"")"),"Letiská Authorirıty")</f>
        <v>Letiská Authorirıty</v>
      </c>
      <c r="AI16" s="1" t="str">
        <f ca="1">IFERROR(__xludf.DUMMYFUNCTION("GOOGLETRANSLATE(B16,""auto"",""sl"")
"),"Letališča")</f>
        <v>Letališča</v>
      </c>
      <c r="AJ16" s="1" t="str">
        <f ca="1">IFERROR(__xludf.DUMMYFUNCTION("GOOGLETRANSLATE(B16,""auto"",""es"")
"),"Aeropuertos Autorıty")</f>
        <v>Aeropuertos Autorıty</v>
      </c>
      <c r="AK16" s="1" t="str">
        <f ca="1">IFERROR(__xludf.DUMMYFUNCTION("GOOGLETRANSLATE(B16,""auto"",""sv"")
"),"Flygplatser Författare")</f>
        <v>Flygplatser Författare</v>
      </c>
      <c r="AL16" s="1" t="str">
        <f ca="1">IFERROR(__xludf.DUMMYFUNCTION("GOOGLETRANSLATE(B16,""auto"",""th"")
"),"สนามบินที่ไม่เหมาะสม")</f>
        <v>สนามบินที่ไม่เหมาะสม</v>
      </c>
      <c r="AM16" s="1" t="str">
        <f ca="1">IFERROR(__xludf.DUMMYFUNCTION("GOOGLETRANSLATE(B16,""auto"",""tr"")
"),"Havaalanları yetkilileri")</f>
        <v>Havaalanları yetkilileri</v>
      </c>
      <c r="AN16" s="1" t="str">
        <f ca="1">IFERROR(__xludf.DUMMYFUNCTION("GOOGLETRANSLATE(B16,""auto"",""ur"")
"),"ہوائی اڈے مصنفین")</f>
        <v>ہوائی اڈے مصنفین</v>
      </c>
      <c r="AO16" s="1" t="str">
        <f ca="1">IFERROR(__xludf.DUMMYFUNCTION("GOOGLETRANSLATE(B16,""auto"",""uk"")
"),"Аеропорти Авторті")</f>
        <v>Аеропорти Авторті</v>
      </c>
      <c r="AP16" s="1" t="str">
        <f ca="1">IFERROR(__xludf.DUMMYFUNCTION("GOOGLETRANSLATE(B16,""auto"",""vi"")
"),"Sân bay có thẩm quyền")</f>
        <v>Sân bay có thẩm quyền</v>
      </c>
    </row>
    <row r="17" spans="1:42" ht="15.75" customHeight="1" x14ac:dyDescent="0.3">
      <c r="A17" s="1" t="s">
        <v>30</v>
      </c>
      <c r="B17" s="1" t="s">
        <v>31</v>
      </c>
      <c r="C17" s="3" t="str">
        <f ca="1">IFERROR(__xludf.DUMMYFUNCTION("GOOGLETRANSLATE(B17,""auto"",""ar"")
"),"توسيع المطار")</f>
        <v>توسيع المطار</v>
      </c>
      <c r="D17" s="3" t="str">
        <f ca="1">IFERROR(__xludf.DUMMYFUNCTION("GOOGLETRANSLATE(B17,""auto"",""bn"")
"),"বিমানবন্দর সম্প্রসারণ")</f>
        <v>বিমানবন্দর সম্প্রসারণ</v>
      </c>
      <c r="E17" s="3" t="str">
        <f ca="1">IFERROR(__xludf.DUMMYFUNCTION("GOOGLETRANSLATE(B17,""auto"",""pt"")"),"Expansão do aeroporto")</f>
        <v>Expansão do aeroporto</v>
      </c>
      <c r="F17" s="3" t="str">
        <f ca="1">IFERROR(__xludf.DUMMYFUNCTION("GOOGLETRANSLATE(B17,""auto"",""bg"")
"),"Разширяване на летището")</f>
        <v>Разширяване на летището</v>
      </c>
      <c r="G17" s="3" t="str">
        <f ca="1">IFERROR(__xludf.DUMMYFUNCTION("GOOGLETRANSLATE(B17,""auto"",""ca"")
"),"Expansió de l'aeroport")</f>
        <v>Expansió de l'aeroport</v>
      </c>
      <c r="H17" s="3" t="str">
        <f ca="1">IFERROR(__xludf.DUMMYFUNCTION("GOOGLETRANSLATE(B17,""auto"",""hr"")
"),"Ekspanzija zračne luke")</f>
        <v>Ekspanzija zračne luke</v>
      </c>
      <c r="I17" s="3" t="str">
        <f ca="1">IFERROR(__xludf.DUMMYFUNCTION("GOOGLETRANSLATE(B17,""auto"",""cs"")
"),"Rozšíření letiště")</f>
        <v>Rozšíření letiště</v>
      </c>
      <c r="J17" s="3" t="str">
        <f ca="1">IFERROR(__xludf.DUMMYFUNCTION("GOOGLETRANSLATE(B17,""auto"",""da"")
"),"Lufthavnsudvidelse.")</f>
        <v>Lufthavnsudvidelse.</v>
      </c>
      <c r="K17" s="3" t="str">
        <f ca="1">IFERROR(__xludf.DUMMYFUNCTION("GOOGLETRANSLATE(B17,""auto"",""nl"")
"),"Luchthaven expansie")</f>
        <v>Luchthaven expansie</v>
      </c>
      <c r="L17" s="3" t="str">
        <f ca="1">IFERROR(__xludf.DUMMYFUNCTION("GOOGLETRANSLATE(B17,""auto"",""et"")
"),"Lennujaama laienemine")</f>
        <v>Lennujaama laienemine</v>
      </c>
      <c r="M17" s="3" t="str">
        <f ca="1">IFERROR(__xludf.DUMMYFUNCTION("GOOGLETRANSLATE(B17,""auto"",""fil"")
"),"Pagpapalawak ng paliparan")</f>
        <v>Pagpapalawak ng paliparan</v>
      </c>
      <c r="N17" s="3" t="str">
        <f ca="1">IFERROR(__xludf.DUMMYFUNCTION("GOOGLETRANSLATE(B17,""auto"",""fi"")
"),"Lentokenttä laajennus")</f>
        <v>Lentokenttä laajennus</v>
      </c>
      <c r="O17" s="3" t="str">
        <f ca="1">IFERROR(__xludf.DUMMYFUNCTION("GOOGLETRANSLATE(B17,""auto"",""fr"")
"),"Expansion de l'aéroport")</f>
        <v>Expansion de l'aéroport</v>
      </c>
      <c r="P17" s="3" t="str">
        <f ca="1">IFERROR(__xludf.DUMMYFUNCTION("GOOGLETRANSLATE(B17,""auto"",""de"")
"),"Flughafenerweiterung.")</f>
        <v>Flughafenerweiterung.</v>
      </c>
      <c r="Q17" s="3" t="str">
        <f ca="1">IFERROR(__xludf.DUMMYFUNCTION("GOOGLETRANSLATE(B17,""auto"",""el"")
"),"Επέκταση του αεροδρομίου")</f>
        <v>Επέκταση του αεροδρομίου</v>
      </c>
      <c r="R17" s="2" t="str">
        <f ca="1">IFERROR(__xludf.DUMMYFUNCTION("GOOGLETRANSLATE(B17,""auto"",""hi"")
"),"हवाई अड्डे का विस्तार")</f>
        <v>हवाई अड्डे का विस्तार</v>
      </c>
      <c r="S17" s="2" t="str">
        <f ca="1">IFERROR(__xludf.DUMMYFUNCTION("GOOGLETRANSLATE(B17,""auto"",""hu"")
"),"Repülőtéri terjeszkedés")</f>
        <v>Repülőtéri terjeszkedés</v>
      </c>
      <c r="T17" s="2" t="str">
        <f ca="1">IFERROR(__xludf.DUMMYFUNCTION("GOOGLETRANSLATE(B17,""auto"",""is"")
"),"Flugvallarþensla")</f>
        <v>Flugvallarþensla</v>
      </c>
      <c r="U17" s="2" t="str">
        <f ca="1">IFERROR(__xludf.DUMMYFUNCTION("GOOGLETRANSLATE(B17,""auto"",""id"")
"),"Ekspansi bandara")</f>
        <v>Ekspansi bandara</v>
      </c>
      <c r="V17" s="2" t="str">
        <f ca="1">IFERROR(__xludf.DUMMYFUNCTION("GOOGLETRANSLATE(B17,""auto"",""it"")
"),"Espansione dell'aeroporto")</f>
        <v>Espansione dell'aeroporto</v>
      </c>
      <c r="W17" s="2" t="str">
        <f ca="1">IFERROR(__xludf.DUMMYFUNCTION("GOOGLETRANSLATE(B17,""auto"",""ja"")
"),"空港拡大")</f>
        <v>空港拡大</v>
      </c>
      <c r="X17" s="2" t="str">
        <f ca="1">IFERROR(__xludf.DUMMYFUNCTION("GOOGLETRANSLATE(B17,""auto"",""ko"")
"),"공항 확장")</f>
        <v>공항 확장</v>
      </c>
      <c r="Y17" s="2" t="str">
        <f ca="1">IFERROR(__xludf.DUMMYFUNCTION("GOOGLETRANSLATE(B17,""auto"",""lv"")
"),"Lidostas paplašināšana")</f>
        <v>Lidostas paplašināšana</v>
      </c>
      <c r="Z17" s="2" t="str">
        <f ca="1">IFERROR(__xludf.DUMMYFUNCTION("GOOGLETRANSLATE(B17,""auto"",""lt"")
"),"Oro uosto plėtra")</f>
        <v>Oro uosto plėtra</v>
      </c>
      <c r="AA17" s="1" t="str">
        <f ca="1">IFERROR(__xludf.DUMMYFUNCTION("GOOGLETRANSLATE(B17,""auto"",""no"")"),"Flyplassutvidelse")</f>
        <v>Flyplassutvidelse</v>
      </c>
      <c r="AB17" s="1" t="str">
        <f ca="1">IFERROR(__xludf.DUMMYFUNCTION("GOOGLETRANSLATE(B17,""auto"",""pl"")"),"Ekspansja lotniska")</f>
        <v>Ekspansja lotniska</v>
      </c>
      <c r="AC17" s="1" t="str">
        <f ca="1">IFERROR(__xludf.DUMMYFUNCTION("GOOGLETRANSLATE(B17,""auto"",""pt"")"),"Expansão do aeroporto")</f>
        <v>Expansão do aeroporto</v>
      </c>
      <c r="AD17" s="1" t="str">
        <f ca="1">IFERROR(__xludf.DUMMYFUNCTION("GOOGLETRANSLATE(B17,""auto"",""ro"")"),"Expansiunea aeroportului")</f>
        <v>Expansiunea aeroportului</v>
      </c>
      <c r="AE17" s="1" t="str">
        <f ca="1">IFERROR(__xludf.DUMMYFUNCTION("GOOGLETRANSLATE(B17,""auto"",""ru"")
"),"Расширение аэропорта")</f>
        <v>Расширение аэропорта</v>
      </c>
      <c r="AF17" s="1" t="str">
        <f ca="1">IFERROR(__xludf.DUMMYFUNCTION("GOOGLETRANSLATE(B17,""auto"",""sr"")"),"Аеродромска експанзија")</f>
        <v>Аеродромска експанзија</v>
      </c>
      <c r="AG17" s="1" t="str">
        <f ca="1">IFERROR(__xludf.DUMMYFUNCTION("GOOGLETRANSLATE(B17,""auto"",""zh"")"),"机场扩展")</f>
        <v>机场扩展</v>
      </c>
      <c r="AH17" s="1" t="str">
        <f ca="1">IFERROR(__xludf.DUMMYFUNCTION("GOOGLETRANSLATE(B17,""auto"",""sk"")"),"Rozšírenie letiska")</f>
        <v>Rozšírenie letiska</v>
      </c>
      <c r="AI17" s="1" t="str">
        <f ca="1">IFERROR(__xludf.DUMMYFUNCTION("GOOGLETRANSLATE(B17,""auto"",""sl"")
"),"Razširitev letališča")</f>
        <v>Razširitev letališča</v>
      </c>
      <c r="AJ17" s="1" t="str">
        <f ca="1">IFERROR(__xludf.DUMMYFUNCTION("GOOGLETRANSLATE(B17,""auto"",""es"")
"),"Expansión del aeropuerto")</f>
        <v>Expansión del aeropuerto</v>
      </c>
      <c r="AK17" s="1" t="str">
        <f ca="1">IFERROR(__xludf.DUMMYFUNCTION("GOOGLETRANSLATE(B17,""auto"",""sv"")
"),"Flygplatstransporter")</f>
        <v>Flygplatstransporter</v>
      </c>
      <c r="AL17" s="1" t="str">
        <f ca="1">IFERROR(__xludf.DUMMYFUNCTION("GOOGLETRANSLATE(B17,""auto"",""th"")
"),"การขยายสนามบิน")</f>
        <v>การขยายสนามบิน</v>
      </c>
      <c r="AM17" s="1" t="str">
        <f ca="1">IFERROR(__xludf.DUMMYFUNCTION("GOOGLETRANSLATE(B17,""auto"",""tr"")
"),"Havaalanı genişleme")</f>
        <v>Havaalanı genişleme</v>
      </c>
      <c r="AN17" s="1" t="str">
        <f ca="1">IFERROR(__xludf.DUMMYFUNCTION("GOOGLETRANSLATE(B17,""auto"",""ur"")
"),"ہوائی اڈے کی توسیع")</f>
        <v>ہوائی اڈے کی توسیع</v>
      </c>
      <c r="AO17" s="1" t="str">
        <f ca="1">IFERROR(__xludf.DUMMYFUNCTION("GOOGLETRANSLATE(B17,""auto"",""uk"")
"),"Експансія аеропорту")</f>
        <v>Експансія аеропорту</v>
      </c>
      <c r="AP17" s="1" t="str">
        <f ca="1">IFERROR(__xludf.DUMMYFUNCTION("GOOGLETRANSLATE(B17,""auto"",""vi"")
"),"Mở rộng sân bay")</f>
        <v>Mở rộng sân bay</v>
      </c>
    </row>
    <row r="18" spans="1:42" ht="15.75" customHeight="1" x14ac:dyDescent="0.3">
      <c r="A18" s="1" t="s">
        <v>32</v>
      </c>
      <c r="B18" s="1" t="s">
        <v>33</v>
      </c>
      <c r="C18" s="3" t="str">
        <f ca="1">IFERROR(__xludf.DUMMYFUNCTION("GOOGLETRANSLATE(B18,""auto"",""ar"")
"),"مطار دولي")</f>
        <v>مطار دولي</v>
      </c>
      <c r="D18" s="3" t="str">
        <f ca="1">IFERROR(__xludf.DUMMYFUNCTION("GOOGLETRANSLATE(B18,""auto"",""bn"")
"),"আন্তর্জাতিক বিমানবন্দর")</f>
        <v>আন্তর্জাতিক বিমানবন্দর</v>
      </c>
      <c r="E18" s="3" t="str">
        <f ca="1">IFERROR(__xludf.DUMMYFUNCTION("GOOGLETRANSLATE(B18,""auto"",""pt"")"),"Aeroporto Internacional")</f>
        <v>Aeroporto Internacional</v>
      </c>
      <c r="F18" s="3" t="str">
        <f ca="1">IFERROR(__xludf.DUMMYFUNCTION("GOOGLETRANSLATE(B18,""auto"",""bg"")
"),"Международно летище")</f>
        <v>Международно летище</v>
      </c>
      <c r="G18" s="3" t="str">
        <f ca="1">IFERROR(__xludf.DUMMYFUNCTION("GOOGLETRANSLATE(B18,""auto"",""ca"")
"),"Aeroport internacional")</f>
        <v>Aeroport internacional</v>
      </c>
      <c r="H18" s="3" t="str">
        <f ca="1">IFERROR(__xludf.DUMMYFUNCTION("GOOGLETRANSLATE(B18,""auto"",""hr"")
"),"Internacionalna zračna luka")</f>
        <v>Internacionalna zračna luka</v>
      </c>
      <c r="I18" s="3" t="str">
        <f ca="1">IFERROR(__xludf.DUMMYFUNCTION("GOOGLETRANSLATE(B18,""auto"",""cs"")
"),"Mezinárodní letiště")</f>
        <v>Mezinárodní letiště</v>
      </c>
      <c r="J18" s="3" t="str">
        <f ca="1">IFERROR(__xludf.DUMMYFUNCTION("GOOGLETRANSLATE(B18,""auto"",""da"")
"),"International lufthavn")</f>
        <v>International lufthavn</v>
      </c>
      <c r="K18" s="3" t="str">
        <f ca="1">IFERROR(__xludf.DUMMYFUNCTION("GOOGLETRANSLATE(B18,""auto"",""nl"")
"),"Internationaal vliegveld")</f>
        <v>Internationaal vliegveld</v>
      </c>
      <c r="L18" s="3" t="str">
        <f ca="1">IFERROR(__xludf.DUMMYFUNCTION("GOOGLETRANSLATE(B18,""auto"",""et"")
"),"Rahvusvaheline lennujaam")</f>
        <v>Rahvusvaheline lennujaam</v>
      </c>
      <c r="M18" s="3" t="str">
        <f ca="1">IFERROR(__xludf.DUMMYFUNCTION("GOOGLETRANSLATE(B18,""auto"",""fil"")
"),"International Airport.")</f>
        <v>International Airport.</v>
      </c>
      <c r="N18" s="3" t="str">
        <f ca="1">IFERROR(__xludf.DUMMYFUNCTION("GOOGLETRANSLATE(B18,""auto"",""fi"")
"),"Kansainvälinen lentokenttä")</f>
        <v>Kansainvälinen lentokenttä</v>
      </c>
      <c r="O18" s="3" t="str">
        <f ca="1">IFERROR(__xludf.DUMMYFUNCTION("GOOGLETRANSLATE(B18,""auto"",""fr"")
"),"Aéroport international")</f>
        <v>Aéroport international</v>
      </c>
      <c r="P18" s="3" t="str">
        <f ca="1">IFERROR(__xludf.DUMMYFUNCTION("GOOGLETRANSLATE(B18,""auto"",""de"")
"),"Internationaler Flughafen")</f>
        <v>Internationaler Flughafen</v>
      </c>
      <c r="Q18" s="3" t="str">
        <f ca="1">IFERROR(__xludf.DUMMYFUNCTION("GOOGLETRANSLATE(B18,""auto"",""el"")
"),"Διεθνές Αεροδρόμιο")</f>
        <v>Διεθνές Αεροδρόμιο</v>
      </c>
      <c r="R18" s="2" t="str">
        <f ca="1">IFERROR(__xludf.DUMMYFUNCTION("GOOGLETRANSLATE(B18,""auto"",""hi"")
"),"अंतरराष्ट्रीय हवाई अड्डे")</f>
        <v>अंतरराष्ट्रीय हवाई अड्डे</v>
      </c>
      <c r="S18" s="2" t="str">
        <f ca="1">IFERROR(__xludf.DUMMYFUNCTION("GOOGLETRANSLATE(B18,""auto"",""hu"")
"),"Nemzetközi repülőtér")</f>
        <v>Nemzetközi repülőtér</v>
      </c>
      <c r="T18" s="2" t="str">
        <f ca="1">IFERROR(__xludf.DUMMYFUNCTION("GOOGLETRANSLATE(B18,""auto"",""is"")
"),"International Airport")</f>
        <v>International Airport</v>
      </c>
      <c r="U18" s="2" t="str">
        <f ca="1">IFERROR(__xludf.DUMMYFUNCTION("GOOGLETRANSLATE(B18,""auto"",""id"")
"),"Bandara Internasional")</f>
        <v>Bandara Internasional</v>
      </c>
      <c r="V18" s="2" t="str">
        <f ca="1">IFERROR(__xludf.DUMMYFUNCTION("GOOGLETRANSLATE(B18,""auto"",""it"")
"),"Aeroporto internazionale")</f>
        <v>Aeroporto internazionale</v>
      </c>
      <c r="W18" s="2" t="str">
        <f ca="1">IFERROR(__xludf.DUMMYFUNCTION("GOOGLETRANSLATE(B18,""auto"",""ja"")
"),"国際空港")</f>
        <v>国際空港</v>
      </c>
      <c r="X18" s="2" t="str">
        <f ca="1">IFERROR(__xludf.DUMMYFUNCTION("GOOGLETRANSLATE(B18,""auto"",""ko"")
"),"국제 공항")</f>
        <v>국제 공항</v>
      </c>
      <c r="Y18" s="2" t="str">
        <f ca="1">IFERROR(__xludf.DUMMYFUNCTION("GOOGLETRANSLATE(B18,""auto"",""lv"")
"),"Starptautiskā lidosta")</f>
        <v>Starptautiskā lidosta</v>
      </c>
      <c r="Z18" s="2" t="str">
        <f ca="1">IFERROR(__xludf.DUMMYFUNCTION("GOOGLETRANSLATE(B18,""auto"",""lt"")
"),"Tarptautinis oro uostas")</f>
        <v>Tarptautinis oro uostas</v>
      </c>
      <c r="AA18" s="1" t="str">
        <f ca="1">IFERROR(__xludf.DUMMYFUNCTION("GOOGLETRANSLATE(B18,""auto"",""no"")"),"Internasjonal flyplass")</f>
        <v>Internasjonal flyplass</v>
      </c>
      <c r="AB18" s="1" t="str">
        <f ca="1">IFERROR(__xludf.DUMMYFUNCTION("GOOGLETRANSLATE(B18,""auto"",""pl"")"),"Międzynarodowe lotnisko")</f>
        <v>Międzynarodowe lotnisko</v>
      </c>
      <c r="AC18" s="1" t="str">
        <f ca="1">IFERROR(__xludf.DUMMYFUNCTION("GOOGLETRANSLATE(B18,""auto"",""pt"")"),"Aeroporto Internacional")</f>
        <v>Aeroporto Internacional</v>
      </c>
      <c r="AD18" s="1" t="str">
        <f ca="1">IFERROR(__xludf.DUMMYFUNCTION("GOOGLETRANSLATE(B18,""auto"",""ro"")"),"Aeroport internațional")</f>
        <v>Aeroport internațional</v>
      </c>
      <c r="AE18" s="1" t="str">
        <f ca="1">IFERROR(__xludf.DUMMYFUNCTION("GOOGLETRANSLATE(B18,""auto"",""ru"")
"),"Международный аэропорт")</f>
        <v>Международный аэропорт</v>
      </c>
      <c r="AF18" s="1" t="str">
        <f ca="1">IFERROR(__xludf.DUMMYFUNCTION("GOOGLETRANSLATE(B18,""auto"",""sr"")"),"Међународни аеродром")</f>
        <v>Међународни аеродром</v>
      </c>
      <c r="AG18" s="1" t="str">
        <f ca="1">IFERROR(__xludf.DUMMYFUNCTION("GOOGLETRANSLATE(B18,""auto"",""zh"")"),"国际机场")</f>
        <v>国际机场</v>
      </c>
      <c r="AH18" s="1" t="str">
        <f ca="1">IFERROR(__xludf.DUMMYFUNCTION("GOOGLETRANSLATE(B18,""auto"",""sk"")"),"Medzinárodné letisko")</f>
        <v>Medzinárodné letisko</v>
      </c>
      <c r="AI18" s="1" t="str">
        <f ca="1">IFERROR(__xludf.DUMMYFUNCTION("GOOGLETRANSLATE(B18,""auto"",""sl"")
"),"Mednarodno letališče")</f>
        <v>Mednarodno letališče</v>
      </c>
      <c r="AJ18" s="1" t="str">
        <f ca="1">IFERROR(__xludf.DUMMYFUNCTION("GOOGLETRANSLATE(B18,""auto"",""es"")
"),"Aeropuerto Internacional")</f>
        <v>Aeropuerto Internacional</v>
      </c>
      <c r="AK18" s="1" t="str">
        <f ca="1">IFERROR(__xludf.DUMMYFUNCTION("GOOGLETRANSLATE(B18,""auto"",""sv"")
"),"Internationell flygplats")</f>
        <v>Internationell flygplats</v>
      </c>
      <c r="AL18" s="1" t="str">
        <f ca="1">IFERROR(__xludf.DUMMYFUNCTION("GOOGLETRANSLATE(B18,""auto"",""th"")
"),"สนามบินนานาชาติ")</f>
        <v>สนามบินนานาชาติ</v>
      </c>
      <c r="AM18" s="1" t="str">
        <f ca="1">IFERROR(__xludf.DUMMYFUNCTION("GOOGLETRANSLATE(B18,""auto"",""tr"")
"),"Uluslararası Havalimanı")</f>
        <v>Uluslararası Havalimanı</v>
      </c>
      <c r="AN18" s="1" t="str">
        <f ca="1">IFERROR(__xludf.DUMMYFUNCTION("GOOGLETRANSLATE(B18,""auto"",""ur"")
"),"بین الاقوامی ہوائی اڈے")</f>
        <v>بین الاقوامی ہوائی اڈے</v>
      </c>
      <c r="AO18" s="1" t="str">
        <f ca="1">IFERROR(__xludf.DUMMYFUNCTION("GOOGLETRANSLATE(B18,""auto"",""uk"")
"),"Міжнародний аеропорт")</f>
        <v>Міжнародний аеропорт</v>
      </c>
      <c r="AP18" s="1" t="str">
        <f ca="1">IFERROR(__xludf.DUMMYFUNCTION("GOOGLETRANSLATE(B18,""auto"",""vi"")
"),"Sân bay quốc tế")</f>
        <v>Sân bay quốc tế</v>
      </c>
    </row>
    <row r="19" spans="1:42" ht="15.75" customHeight="1" x14ac:dyDescent="0.3">
      <c r="A19" s="1" t="s">
        <v>34</v>
      </c>
      <c r="B19" s="1" t="s">
        <v>35</v>
      </c>
      <c r="C19" s="3" t="str">
        <f ca="1">IFERROR(__xludf.DUMMYFUNCTION("GOOGLETRANSLATE(B19,""auto"",""ar"")
"),"مطارات المريلة")</f>
        <v>مطارات المريلة</v>
      </c>
      <c r="D19" s="3" t="str">
        <f ca="1">IFERROR(__xludf.DUMMYFUNCTION("GOOGLETRANSLATE(B19,""auto"",""bn"")
"),"বিমানবন্দর Apron.")</f>
        <v>বিমানবন্দর Apron.</v>
      </c>
      <c r="E19" s="3" t="str">
        <f ca="1">IFERROR(__xludf.DUMMYFUNCTION("GOOGLETRANSLATE(B19,""auto"",""pt"")"),"Avental dos aeroportos")</f>
        <v>Avental dos aeroportos</v>
      </c>
      <c r="F19" s="3" t="str">
        <f ca="1">IFERROR(__xludf.DUMMYFUNCTION("GOOGLETRANSLATE(B19,""auto"",""bg"")
"),"Летища Престилка")</f>
        <v>Летища Престилка</v>
      </c>
      <c r="G19" s="3" t="str">
        <f ca="1">IFERROR(__xludf.DUMMYFUNCTION("GOOGLETRANSLATE(B19,""auto"",""ca"")
"),"Aeroports de davantal")</f>
        <v>Aeroports de davantal</v>
      </c>
      <c r="H19" s="3" t="str">
        <f ca="1">IFERROR(__xludf.DUMMYFUNCTION("GOOGLETRANSLATE(B19,""auto"",""hr"")
"),"Zračne luke pregača")</f>
        <v>Zračne luke pregača</v>
      </c>
      <c r="I19" s="3" t="str">
        <f ca="1">IFERROR(__xludf.DUMMYFUNCTION("GOOGLETRANSLATE(B19,""auto"",""cs"")
"),"Letiště APRONE")</f>
        <v>Letiště APRONE</v>
      </c>
      <c r="J19" s="3" t="str">
        <f ca="1">IFERROR(__xludf.DUMMYFUNCTION("GOOGLETRANSLATE(B19,""auto"",""da"")
"),"Lufthavne Forklæde.")</f>
        <v>Lufthavne Forklæde.</v>
      </c>
      <c r="K19" s="3" t="str">
        <f ca="1">IFERROR(__xludf.DUMMYFUNCTION("GOOGLETRANSLATE(B19,""auto"",""nl"")
"),"Luchthavens schort")</f>
        <v>Luchthavens schort</v>
      </c>
      <c r="L19" s="3" t="str">
        <f ca="1">IFERROR(__xludf.DUMMYFUNCTION("GOOGLETRANSLATE(B19,""auto"",""et"")
"),"Lennujaamad põll")</f>
        <v>Lennujaamad põll</v>
      </c>
      <c r="M19" s="3" t="str">
        <f ca="1">IFERROR(__xludf.DUMMYFUNCTION("GOOGLETRANSLATE(B19,""auto"",""fil"")
"),"Mga paliparan Apron")</f>
        <v>Mga paliparan Apron</v>
      </c>
      <c r="N19" s="3" t="str">
        <f ca="1">IFERROR(__xludf.DUMMYFUNCTION("GOOGLETRANSLATE(B19,""auto"",""fi"")
"),"Lentokentät Esiliina")</f>
        <v>Lentokentät Esiliina</v>
      </c>
      <c r="O19" s="3" t="str">
        <f ca="1">IFERROR(__xludf.DUMMYFUNCTION("GOOGLETRANSLATE(B19,""auto"",""fr"")
"),"Tablier des aéroports")</f>
        <v>Tablier des aéroports</v>
      </c>
      <c r="P19" s="3" t="str">
        <f ca="1">IFERROR(__xludf.DUMMYFUNCTION("GOOGLETRANSLATE(B19,""auto"",""de"")
"),"Flughäfen Schürze")</f>
        <v>Flughäfen Schürze</v>
      </c>
      <c r="Q19" s="3" t="str">
        <f ca="1">IFERROR(__xludf.DUMMYFUNCTION("GOOGLETRANSLATE(B19,""auto"",""el"")
"),"Αεροδρόμια ποδιά")</f>
        <v>Αεροδρόμια ποδιά</v>
      </c>
      <c r="R19" s="2" t="str">
        <f ca="1">IFERROR(__xludf.DUMMYFUNCTION("GOOGLETRANSLATE(B19,""auto"",""hi"")
"),"हवाई अड्डे एप्रन")</f>
        <v>हवाई अड्डे एप्रन</v>
      </c>
      <c r="S19" s="2" t="str">
        <f ca="1">IFERROR(__xludf.DUMMYFUNCTION("GOOGLETRANSLATE(B19,""auto"",""hu"")
"),"Repülőterek kötény")</f>
        <v>Repülőterek kötény</v>
      </c>
      <c r="T19" s="2" t="str">
        <f ca="1">IFERROR(__xludf.DUMMYFUNCTION("GOOGLETRANSLATE(B19,""auto"",""is"")
"),"Flugvellir eru svuntir")</f>
        <v>Flugvellir eru svuntir</v>
      </c>
      <c r="U19" s="2" t="str">
        <f ca="1">IFERROR(__xludf.DUMMYFUNCTION("GOOGLETRANSLATE(B19,""auto"",""id"")
"),"Bandara Apron")</f>
        <v>Bandara Apron</v>
      </c>
      <c r="V19" s="2" t="str">
        <f ca="1">IFERROR(__xludf.DUMMYFUNCTION("GOOGLETRANSLATE(B19,""auto"",""it"")
"),"Grembiule aeroportuali")</f>
        <v>Grembiule aeroportuali</v>
      </c>
      <c r="W19" s="2" t="str">
        <f ca="1">IFERROR(__xludf.DUMMYFUNCTION("GOOGLETRANSLATE(B19,""auto"",""ja"")
"),"空港エプロン")</f>
        <v>空港エプロン</v>
      </c>
      <c r="X19" s="2" t="str">
        <f ca="1">IFERROR(__xludf.DUMMYFUNCTION("GOOGLETRANSLATE(B19,""auto"",""ko"")
"),"공항 앞치마")</f>
        <v>공항 앞치마</v>
      </c>
      <c r="Y19" s="2" t="str">
        <f ca="1">IFERROR(__xludf.DUMMYFUNCTION("GOOGLETRANSLATE(B19,""auto"",""lv"")
"),"Lidostas priekšauts")</f>
        <v>Lidostas priekšauts</v>
      </c>
      <c r="Z19" s="2" t="str">
        <f ca="1">IFERROR(__xludf.DUMMYFUNCTION("GOOGLETRANSLATE(B19,""auto"",""lt"")
"),"Oro uostai prijuostė")</f>
        <v>Oro uostai prijuostė</v>
      </c>
      <c r="AA19" s="1" t="str">
        <f ca="1">IFERROR(__xludf.DUMMYFUNCTION("GOOGLETRANSLATE(B19,""auto"",""no"")"),"Flyplasser Forkle")</f>
        <v>Flyplasser Forkle</v>
      </c>
      <c r="AB19" s="1" t="str">
        <f ca="1">IFERROR(__xludf.DUMMYFUNCTION("GOOGLETRANSLATE(B19,""auto"",""pl"")"),"Fartuch lotniczy")</f>
        <v>Fartuch lotniczy</v>
      </c>
      <c r="AC19" s="1" t="str">
        <f ca="1">IFERROR(__xludf.DUMMYFUNCTION("GOOGLETRANSLATE(B19,""auto"",""pt"")"),"Avental dos aeroportos")</f>
        <v>Avental dos aeroportos</v>
      </c>
      <c r="AD19" s="1" t="str">
        <f ca="1">IFERROR(__xludf.DUMMYFUNCTION("GOOGLETRANSLATE(B19,""auto"",""ro"")"),"Aeroporturi Apron.")</f>
        <v>Aeroporturi Apron.</v>
      </c>
      <c r="AE19" s="1" t="str">
        <f ca="1">IFERROR(__xludf.DUMMYFUNCTION("GOOGLETRANSLATE(B19,""auto"",""ru"")
"),"Аэропорты фартук")</f>
        <v>Аэропорты фартук</v>
      </c>
      <c r="AF19" s="1" t="str">
        <f ca="1">IFERROR(__xludf.DUMMYFUNCTION("GOOGLETRANSLATE(B19,""auto"",""sr"")"),"Аеродроми Прегача")</f>
        <v>Аеродроми Прегача</v>
      </c>
      <c r="AG19" s="1" t="str">
        <f ca="1">IFERROR(__xludf.DUMMYFUNCTION("GOOGLETRANSLATE(B19,""auto"",""zh"")"),"机场围裙")</f>
        <v>机场围裙</v>
      </c>
      <c r="AH19" s="1" t="str">
        <f ca="1">IFERROR(__xludf.DUMMYFUNCTION("GOOGLETRANSLATE(B19,""auto"",""sk"")"),"Letiská zástera")</f>
        <v>Letiská zástera</v>
      </c>
      <c r="AI19" s="1" t="str">
        <f ca="1">IFERROR(__xludf.DUMMYFUNCTION("GOOGLETRANSLATE(B19,""auto"",""sl"")
"),"Letališča predpasnik.")</f>
        <v>Letališča predpasnik.</v>
      </c>
      <c r="AJ19" s="1" t="str">
        <f ca="1">IFERROR(__xludf.DUMMYFUNCTION("GOOGLETRANSLATE(B19,""auto"",""es"")
"),"Aeropuertos delantal")</f>
        <v>Aeropuertos delantal</v>
      </c>
      <c r="AK19" s="1" t="str">
        <f ca="1">IFERROR(__xludf.DUMMYFUNCTION("GOOGLETRANSLATE(B19,""auto"",""sv"")
"),"Flygplatser förkläde")</f>
        <v>Flygplatser förkläde</v>
      </c>
      <c r="AL19" s="1" t="str">
        <f ca="1">IFERROR(__xludf.DUMMYFUNCTION("GOOGLETRANSLATE(B19,""auto"",""th"")
"),"ผ้ากันเปื้อนสนามบิน")</f>
        <v>ผ้ากันเปื้อนสนามบิน</v>
      </c>
      <c r="AM19" s="1" t="str">
        <f ca="1">IFERROR(__xludf.DUMMYFUNCTION("GOOGLETRANSLATE(B19,""auto"",""tr"")
"),"Havaalanları önlüğü")</f>
        <v>Havaalanları önlüğü</v>
      </c>
      <c r="AN19" s="1" t="str">
        <f ca="1">IFERROR(__xludf.DUMMYFUNCTION("GOOGLETRANSLATE(B19,""auto"",""ur"")
"),"ہوائی اڈے Apron.")</f>
        <v>ہوائی اڈے Apron.</v>
      </c>
      <c r="AO19" s="1" t="str">
        <f ca="1">IFERROR(__xludf.DUMMYFUNCTION("GOOGLETRANSLATE(B19,""auto"",""uk"")
"),"Аеропорти")</f>
        <v>Аеропорти</v>
      </c>
      <c r="AP19" s="1" t="str">
        <f ca="1">IFERROR(__xludf.DUMMYFUNCTION("GOOGLETRANSLATE(B19,""auto"",""vi"")
"),"Sân bay tạp dề")</f>
        <v>Sân bay tạp dề</v>
      </c>
    </row>
    <row r="20" spans="1:42" ht="14.4" x14ac:dyDescent="0.3">
      <c r="A20" s="1" t="s">
        <v>36</v>
      </c>
      <c r="B20" s="1" t="s">
        <v>37</v>
      </c>
      <c r="C20" s="3" t="str">
        <f ca="1">IFERROR(__xludf.DUMMYFUNCTION("GOOGLETRANSLATE(B20,""auto"",""ar"")
"),"المريلة")</f>
        <v>المريلة</v>
      </c>
      <c r="D20" s="3" t="str">
        <f ca="1">IFERROR(__xludf.DUMMYFUNCTION("GOOGLETRANSLATE(B20,""auto"",""bn"")
"),"Apron.")</f>
        <v>Apron.</v>
      </c>
      <c r="E20" s="3" t="str">
        <f ca="1">IFERROR(__xludf.DUMMYFUNCTION("GOOGLETRANSLATE(B20,""auto"",""pt"")"),"Avental")</f>
        <v>Avental</v>
      </c>
      <c r="F20" s="3" t="str">
        <f ca="1">IFERROR(__xludf.DUMMYFUNCTION("GOOGLETRANSLATE(B20,""auto"",""bg"")
"),"Престилка")</f>
        <v>Престилка</v>
      </c>
      <c r="G20" s="3" t="str">
        <f ca="1">IFERROR(__xludf.DUMMYFUNCTION("GOOGLETRANSLATE(B20,""auto"",""ca"")
"),"Davantal")</f>
        <v>Davantal</v>
      </c>
      <c r="H20" s="3" t="str">
        <f ca="1">IFERROR(__xludf.DUMMYFUNCTION("GOOGLETRANSLATE(B20,""auto"",""hr"")
"),"Pregača")</f>
        <v>Pregača</v>
      </c>
      <c r="I20" s="3" t="str">
        <f ca="1">IFERROR(__xludf.DUMMYFUNCTION("GOOGLETRANSLATE(B20,""auto"",""cs"")
"),"Zástěra")</f>
        <v>Zástěra</v>
      </c>
      <c r="J20" s="3" t="str">
        <f ca="1">IFERROR(__xludf.DUMMYFUNCTION("GOOGLETRANSLATE(B20,""auto"",""da"")
"),"Forklæde")</f>
        <v>Forklæde</v>
      </c>
      <c r="K20" s="3" t="str">
        <f ca="1">IFERROR(__xludf.DUMMYFUNCTION("GOOGLETRANSLATE(B20,""auto"",""nl"")
"),"Schort")</f>
        <v>Schort</v>
      </c>
      <c r="L20" s="3" t="str">
        <f ca="1">IFERROR(__xludf.DUMMYFUNCTION("GOOGLETRANSLATE(B20,""auto"",""et"")
"),"Põll")</f>
        <v>Põll</v>
      </c>
      <c r="M20" s="3" t="str">
        <f ca="1">IFERROR(__xludf.DUMMYFUNCTION("GOOGLETRANSLATE(B20,""auto"",""fil"")
"),"Apron")</f>
        <v>Apron</v>
      </c>
      <c r="N20" s="3" t="str">
        <f ca="1">IFERROR(__xludf.DUMMYFUNCTION("GOOGLETRANSLATE(B20,""auto"",""fi"")
"),"Esiliina")</f>
        <v>Esiliina</v>
      </c>
      <c r="O20" s="3" t="str">
        <f ca="1">IFERROR(__xludf.DUMMYFUNCTION("GOOGLETRANSLATE(B20,""auto"",""fr"")
"),"Tablier")</f>
        <v>Tablier</v>
      </c>
      <c r="P20" s="3" t="str">
        <f ca="1">IFERROR(__xludf.DUMMYFUNCTION("GOOGLETRANSLATE(B20,""auto"",""de"")
"),"Schürze")</f>
        <v>Schürze</v>
      </c>
      <c r="Q20" s="3" t="str">
        <f ca="1">IFERROR(__xludf.DUMMYFUNCTION("GOOGLETRANSLATE(B20,""auto"",""el"")
"),"Ποδιά")</f>
        <v>Ποδιά</v>
      </c>
      <c r="R20" s="2" t="str">
        <f ca="1">IFERROR(__xludf.DUMMYFUNCTION("GOOGLETRANSLATE(B20,""auto"",""hi"")
"),"तहबंद")</f>
        <v>तहबंद</v>
      </c>
      <c r="S20" s="2" t="str">
        <f ca="1">IFERROR(__xludf.DUMMYFUNCTION("GOOGLETRANSLATE(B20,""auto"",""hu"")
"),"Kötény")</f>
        <v>Kötény</v>
      </c>
      <c r="T20" s="2" t="str">
        <f ca="1">IFERROR(__xludf.DUMMYFUNCTION("GOOGLETRANSLATE(B20,""auto"",""is"")
"),"Svuntur")</f>
        <v>Svuntur</v>
      </c>
      <c r="U20" s="2" t="str">
        <f ca="1">IFERROR(__xludf.DUMMYFUNCTION("GOOGLETRANSLATE(B20,""auto"",""id"")
"),"Celemek")</f>
        <v>Celemek</v>
      </c>
      <c r="V20" s="2" t="str">
        <f ca="1">IFERROR(__xludf.DUMMYFUNCTION("GOOGLETRANSLATE(B20,""auto"",""it"")
"),"Grembiule")</f>
        <v>Grembiule</v>
      </c>
      <c r="W20" s="2" t="str">
        <f ca="1">IFERROR(__xludf.DUMMYFUNCTION("GOOGLETRANSLATE(B20,""auto"",""ja"")
"),"エプロン")</f>
        <v>エプロン</v>
      </c>
      <c r="X20" s="2" t="str">
        <f ca="1">IFERROR(__xludf.DUMMYFUNCTION("GOOGLETRANSLATE(B20,""auto"",""ko"")
"),"앞치마")</f>
        <v>앞치마</v>
      </c>
      <c r="Y20" s="2" t="str">
        <f ca="1">IFERROR(__xludf.DUMMYFUNCTION("GOOGLETRANSLATE(B20,""auto"",""lv"")
"),"Priekšautiņš")</f>
        <v>Priekšautiņš</v>
      </c>
      <c r="Z20" s="2" t="str">
        <f ca="1">IFERROR(__xludf.DUMMYFUNCTION("GOOGLETRANSLATE(B20,""auto"",""lt"")
"),"Prijuostė")</f>
        <v>Prijuostė</v>
      </c>
      <c r="AA20" s="1" t="str">
        <f ca="1">IFERROR(__xludf.DUMMYFUNCTION("GOOGLETRANSLATE(B20,""auto"",""no"")"),"Forkle")</f>
        <v>Forkle</v>
      </c>
      <c r="AB20" s="1" t="str">
        <f ca="1">IFERROR(__xludf.DUMMYFUNCTION("GOOGLETRANSLATE(B20,""auto"",""pl"")"),"Fartuch")</f>
        <v>Fartuch</v>
      </c>
      <c r="AC20" s="1" t="str">
        <f ca="1">IFERROR(__xludf.DUMMYFUNCTION("GOOGLETRANSLATE(B20,""auto"",""pt"")"),"Avental")</f>
        <v>Avental</v>
      </c>
      <c r="AD20" s="1" t="str">
        <f ca="1">IFERROR(__xludf.DUMMYFUNCTION("GOOGLETRANSLATE(B20,""auto"",""ro"")"),"Şorţ")</f>
        <v>Şorţ</v>
      </c>
      <c r="AE20" s="1" t="str">
        <f ca="1">IFERROR(__xludf.DUMMYFUNCTION("GOOGLETRANSLATE(B20,""auto"",""ru"")
"),"Фартук")</f>
        <v>Фартук</v>
      </c>
      <c r="AF20" s="1" t="str">
        <f ca="1">IFERROR(__xludf.DUMMYFUNCTION("GOOGLETRANSLATE(B20,""auto"",""sr"")"),"Прегача")</f>
        <v>Прегача</v>
      </c>
      <c r="AG20" s="1" t="str">
        <f ca="1">IFERROR(__xludf.DUMMYFUNCTION("GOOGLETRANSLATE(B20,""auto"",""zh"")"),"围裙")</f>
        <v>围裙</v>
      </c>
      <c r="AH20" s="1" t="str">
        <f ca="1">IFERROR(__xludf.DUMMYFUNCTION("GOOGLETRANSLATE(B20,""auto"",""sk"")"),"Zástera")</f>
        <v>Zástera</v>
      </c>
      <c r="AI20" s="1" t="str">
        <f ca="1">IFERROR(__xludf.DUMMYFUNCTION("GOOGLETRANSLATE(B20,""auto"",""sl"")
"),"Predpasnik.")</f>
        <v>Predpasnik.</v>
      </c>
      <c r="AJ20" s="1" t="str">
        <f ca="1">IFERROR(__xludf.DUMMYFUNCTION("GOOGLETRANSLATE(B20,""auto"",""es"")
"),"Delantal")</f>
        <v>Delantal</v>
      </c>
      <c r="AK20" s="1" t="str">
        <f ca="1">IFERROR(__xludf.DUMMYFUNCTION("GOOGLETRANSLATE(B20,""auto"",""sv"")
"),"Förkläde")</f>
        <v>Förkläde</v>
      </c>
      <c r="AL20" s="1" t="str">
        <f ca="1">IFERROR(__xludf.DUMMYFUNCTION("GOOGLETRANSLATE(B20,""auto"",""th"")
"),"ผ้ากันเปื้อน")</f>
        <v>ผ้ากันเปื้อน</v>
      </c>
      <c r="AM20" s="1" t="str">
        <f ca="1">IFERROR(__xludf.DUMMYFUNCTION("GOOGLETRANSLATE(B20,""auto"",""tr"")
"),"Apron")</f>
        <v>Apron</v>
      </c>
      <c r="AN20" s="1" t="str">
        <f ca="1">IFERROR(__xludf.DUMMYFUNCTION("GOOGLETRANSLATE(B20,""auto"",""ur"")
"),"تہبند")</f>
        <v>تہبند</v>
      </c>
      <c r="AO20" s="1" t="str">
        <f ca="1">IFERROR(__xludf.DUMMYFUNCTION("GOOGLETRANSLATE(B20,""auto"",""uk"")
"),"Фартух")</f>
        <v>Фартух</v>
      </c>
      <c r="AP20" s="1" t="str">
        <f ca="1">IFERROR(__xludf.DUMMYFUNCTION("GOOGLETRANSLATE(B20,""auto"",""vi"")
"),"Tạp dề")</f>
        <v>Tạp dề</v>
      </c>
    </row>
    <row r="21" spans="1:42" ht="14.4" x14ac:dyDescent="0.3">
      <c r="A21" s="1" t="s">
        <v>38</v>
      </c>
      <c r="B21" s="1" t="s">
        <v>39</v>
      </c>
      <c r="C21" s="3" t="str">
        <f ca="1">IFERROR(__xludf.DUMMYFUNCTION("GOOGLETRANSLATE(B21,""auto"",""ar"")
"),"مشروع المطار")</f>
        <v>مشروع المطار</v>
      </c>
      <c r="D21" s="3" t="str">
        <f ca="1">IFERROR(__xludf.DUMMYFUNCTION("GOOGLETRANSLATE(B21,""auto"",""bn"")
"),"বিমানবন্দর প্রকল্প")</f>
        <v>বিমানবন্দর প্রকল্প</v>
      </c>
      <c r="E21" s="3" t="str">
        <f ca="1">IFERROR(__xludf.DUMMYFUNCTION("GOOGLETRANSLATE(B21,""auto"",""pt"")"),"Projeto do aeroporto")</f>
        <v>Projeto do aeroporto</v>
      </c>
      <c r="F21" s="3" t="str">
        <f ca="1">IFERROR(__xludf.DUMMYFUNCTION("GOOGLETRANSLATE(B21,""auto"",""bg"")
"),"Летищен проект")</f>
        <v>Летищен проект</v>
      </c>
      <c r="G21" s="3" t="str">
        <f ca="1">IFERROR(__xludf.DUMMYFUNCTION("GOOGLETRANSLATE(B21,""auto"",""ca"")
"),"Projecte de l'aeroport")</f>
        <v>Projecte de l'aeroport</v>
      </c>
      <c r="H21" s="3" t="str">
        <f ca="1">IFERROR(__xludf.DUMMYFUNCTION("GOOGLETRANSLATE(B21,""auto"",""hr"")
"),"Zračna luka")</f>
        <v>Zračna luka</v>
      </c>
      <c r="I21" s="3" t="str">
        <f ca="1">IFERROR(__xludf.DUMMYFUNCTION("GOOGLETRANSLATE(B21,""auto"",""cs"")
"),"Projekt letiště")</f>
        <v>Projekt letiště</v>
      </c>
      <c r="J21" s="3" t="str">
        <f ca="1">IFERROR(__xludf.DUMMYFUNCTION("GOOGLETRANSLATE(B21,""auto"",""da"")
"),"Airport Project.")</f>
        <v>Airport Project.</v>
      </c>
      <c r="K21" s="3" t="str">
        <f ca="1">IFERROR(__xludf.DUMMYFUNCTION("GOOGLETRANSLATE(B21,""auto"",""nl"")
"),"Luchthavenproject")</f>
        <v>Luchthavenproject</v>
      </c>
      <c r="L21" s="3" t="str">
        <f ca="1">IFERROR(__xludf.DUMMYFUNCTION("GOOGLETRANSLATE(B21,""auto"",""et"")
"),"Lennujaama projekt")</f>
        <v>Lennujaama projekt</v>
      </c>
      <c r="M21" s="3" t="str">
        <f ca="1">IFERROR(__xludf.DUMMYFUNCTION("GOOGLETRANSLATE(B21,""auto"",""fil"")
"),"Proyekto ng paliparan")</f>
        <v>Proyekto ng paliparan</v>
      </c>
      <c r="N21" s="3" t="str">
        <f ca="1">IFERROR(__xludf.DUMMYFUNCTION("GOOGLETRANSLATE(B21,""auto"",""fi"")
"),"Lentokenttähanke")</f>
        <v>Lentokenttähanke</v>
      </c>
      <c r="O21" s="3" t="str">
        <f ca="1">IFERROR(__xludf.DUMMYFUNCTION("GOOGLETRANSLATE(B21,""auto"",""fr"")
"),"Projet d'aéroport")</f>
        <v>Projet d'aéroport</v>
      </c>
      <c r="P21" s="3" t="str">
        <f ca="1">IFERROR(__xludf.DUMMYFUNCTION("GOOGLETRANSLATE(B21,""auto"",""de"")
"),"Flughafenprojekt.")</f>
        <v>Flughafenprojekt.</v>
      </c>
      <c r="Q21" s="3" t="str">
        <f ca="1">IFERROR(__xludf.DUMMYFUNCTION("GOOGLETRANSLATE(B21,""auto"",""el"")
"),"Έργο Αεροδρομίου")</f>
        <v>Έργο Αεροδρομίου</v>
      </c>
      <c r="R21" s="2" t="str">
        <f ca="1">IFERROR(__xludf.DUMMYFUNCTION("GOOGLETRANSLATE(B21,""auto"",""hi"")
"),"हवाई अड्डा परियोजना")</f>
        <v>हवाई अड्डा परियोजना</v>
      </c>
      <c r="S21" s="2" t="str">
        <f ca="1">IFERROR(__xludf.DUMMYFUNCTION("GOOGLETRANSLATE(B21,""auto"",""hu"")
"),"Repülőtéri projekt")</f>
        <v>Repülőtéri projekt</v>
      </c>
      <c r="T21" s="2" t="str">
        <f ca="1">IFERROR(__xludf.DUMMYFUNCTION("GOOGLETRANSLATE(B21,""auto"",""is"")
"),"Airport Project.")</f>
        <v>Airport Project.</v>
      </c>
      <c r="U21" s="2" t="str">
        <f ca="1">IFERROR(__xludf.DUMMYFUNCTION("GOOGLETRANSLATE(B21,""auto"",""id"")
"),"Proyek bandara")</f>
        <v>Proyek bandara</v>
      </c>
      <c r="V21" s="2" t="str">
        <f ca="1">IFERROR(__xludf.DUMMYFUNCTION("GOOGLETRANSLATE(B21,""auto"",""it"")
"),"Progetto aeroporto")</f>
        <v>Progetto aeroporto</v>
      </c>
      <c r="W21" s="2" t="str">
        <f ca="1">IFERROR(__xludf.DUMMYFUNCTION("GOOGLETRANSLATE(B21,""auto"",""ja"")
"),"空港プロジェクト")</f>
        <v>空港プロジェクト</v>
      </c>
      <c r="X21" s="2" t="str">
        <f ca="1">IFERROR(__xludf.DUMMYFUNCTION("GOOGLETRANSLATE(B21,""auto"",""ko"")
"),"공항 프로젝트")</f>
        <v>공항 프로젝트</v>
      </c>
      <c r="Y21" s="2" t="str">
        <f ca="1">IFERROR(__xludf.DUMMYFUNCTION("GOOGLETRANSLATE(B21,""auto"",""lv"")
"),"Lidostas projekts")</f>
        <v>Lidostas projekts</v>
      </c>
      <c r="Z21" s="2" t="str">
        <f ca="1">IFERROR(__xludf.DUMMYFUNCTION("GOOGLETRANSLATE(B21,""auto"",""lt"")
"),"Oro uosto projektas")</f>
        <v>Oro uosto projektas</v>
      </c>
      <c r="AA21" s="1" t="str">
        <f ca="1">IFERROR(__xludf.DUMMYFUNCTION("GOOGLETRANSLATE(B21,""auto"",""no"")"),"Flyplassprosjekt")</f>
        <v>Flyplassprosjekt</v>
      </c>
      <c r="AB21" s="1" t="str">
        <f ca="1">IFERROR(__xludf.DUMMYFUNCTION("GOOGLETRANSLATE(B21,""auto"",""pl"")"),"Projekt lotniska.")</f>
        <v>Projekt lotniska.</v>
      </c>
      <c r="AC21" s="1" t="str">
        <f ca="1">IFERROR(__xludf.DUMMYFUNCTION("GOOGLETRANSLATE(B21,""auto"",""pt"")"),"Projeto do aeroporto")</f>
        <v>Projeto do aeroporto</v>
      </c>
      <c r="AD21" s="1" t="str">
        <f ca="1">IFERROR(__xludf.DUMMYFUNCTION("GOOGLETRANSLATE(B21,""auto"",""ro"")"),"Proiectul Aeroportului")</f>
        <v>Proiectul Aeroportului</v>
      </c>
      <c r="AE21" s="1" t="str">
        <f ca="1">IFERROR(__xludf.DUMMYFUNCTION("GOOGLETRANSLATE(B21,""auto"",""ru"")
"),"Проект аэропорта")</f>
        <v>Проект аэропорта</v>
      </c>
      <c r="AF21" s="1" t="str">
        <f ca="1">IFERROR(__xludf.DUMMYFUNCTION("GOOGLETRANSLATE(B21,""auto"",""sr"")"),"Аеродромски пројекат")</f>
        <v>Аеродромски пројекат</v>
      </c>
      <c r="AG21" s="1" t="str">
        <f ca="1">IFERROR(__xludf.DUMMYFUNCTION("GOOGLETRANSLATE(B21,""auto"",""zh"")"),"机场项目")</f>
        <v>机场项目</v>
      </c>
      <c r="AH21" s="1" t="str">
        <f ca="1">IFERROR(__xludf.DUMMYFUNCTION("GOOGLETRANSLATE(B21,""auto"",""sk"")"),"Letisko")</f>
        <v>Letisko</v>
      </c>
      <c r="AI21" s="1" t="str">
        <f ca="1">IFERROR(__xludf.DUMMYFUNCTION("GOOGLETRANSLATE(B21,""auto"",""sl"")
"),"Projekt letališča")</f>
        <v>Projekt letališča</v>
      </c>
      <c r="AJ21" s="1" t="str">
        <f ca="1">IFERROR(__xludf.DUMMYFUNCTION("GOOGLETRANSLATE(B21,""auto"",""es"")
"),"Proyecto de aeropuerto")</f>
        <v>Proyecto de aeropuerto</v>
      </c>
      <c r="AK21" s="1" t="str">
        <f ca="1">IFERROR(__xludf.DUMMYFUNCTION("GOOGLETRANSLATE(B21,""auto"",""sv"")
"),"Flygplatsprojekt")</f>
        <v>Flygplatsprojekt</v>
      </c>
      <c r="AL21" s="1" t="str">
        <f ca="1">IFERROR(__xludf.DUMMYFUNCTION("GOOGLETRANSLATE(B21,""auto"",""th"")
"),"โครงการสนามบิน")</f>
        <v>โครงการสนามบิน</v>
      </c>
      <c r="AM21" s="1" t="str">
        <f ca="1">IFERROR(__xludf.DUMMYFUNCTION("GOOGLETRANSLATE(B21,""auto"",""tr"")
"),"Havaalanı Projesi")</f>
        <v>Havaalanı Projesi</v>
      </c>
      <c r="AN21" s="1" t="str">
        <f ca="1">IFERROR(__xludf.DUMMYFUNCTION("GOOGLETRANSLATE(B21,""auto"",""ur"")
"),"ہوائی اڈے پراجیکٹ")</f>
        <v>ہوائی اڈے پراجیکٹ</v>
      </c>
      <c r="AO21" s="1" t="str">
        <f ca="1">IFERROR(__xludf.DUMMYFUNCTION("GOOGLETRANSLATE(B21,""auto"",""uk"")
"),"Проект аеропорту")</f>
        <v>Проект аеропорту</v>
      </c>
      <c r="AP21" s="1" t="str">
        <f ca="1">IFERROR(__xludf.DUMMYFUNCTION("GOOGLETRANSLATE(B21,""auto"",""vi"")
"),"Dự án sân bay")</f>
        <v>Dự án sân bay</v>
      </c>
    </row>
    <row r="22" spans="1:42" ht="14.4" x14ac:dyDescent="0.3">
      <c r="A22" s="1" t="s">
        <v>40</v>
      </c>
      <c r="B22" s="1" t="s">
        <v>41</v>
      </c>
      <c r="C22" s="3" t="str">
        <f ca="1">IFERROR(__xludf.DUMMYFUNCTION("GOOGLETRANSLATE(B22,""auto"",""ar"")
"),"مطار")</f>
        <v>مطار</v>
      </c>
      <c r="D22" s="3" t="str">
        <f ca="1">IFERROR(__xludf.DUMMYFUNCTION("GOOGLETRANSLATE(B22,""auto"",""bn"")
"),"এয়ারফিল্ড")</f>
        <v>এয়ারফিল্ড</v>
      </c>
      <c r="E22" s="3" t="str">
        <f ca="1">IFERROR(__xludf.DUMMYFUNCTION("GOOGLETRANSLATE(B22,""auto"",""pt"")"),"Aeródromo")</f>
        <v>Aeródromo</v>
      </c>
      <c r="F22" s="3" t="str">
        <f ca="1">IFERROR(__xludf.DUMMYFUNCTION("GOOGLETRANSLATE(B22,""auto"",""bg"")
"),"Летище")</f>
        <v>Летище</v>
      </c>
      <c r="G22" s="3" t="str">
        <f ca="1">IFERROR(__xludf.DUMMYFUNCTION("GOOGLETRANSLATE(B22,""auto"",""ca"")
"),"Airfamp")</f>
        <v>Airfamp</v>
      </c>
      <c r="H22" s="3" t="str">
        <f ca="1">IFERROR(__xludf.DUMMYFUNCTION("GOOGLETRANSLATE(B22,""auto"",""hr"")
"),"Zračna luka")</f>
        <v>Zračna luka</v>
      </c>
      <c r="I22" s="3" t="str">
        <f ca="1">IFERROR(__xludf.DUMMYFUNCTION("GOOGLETRANSLATE(B22,""auto"",""cs"")
"),"Letiště")</f>
        <v>Letiště</v>
      </c>
      <c r="J22" s="3" t="str">
        <f ca="1">IFERROR(__xludf.DUMMYFUNCTION("GOOGLETRANSLATE(B22,""auto"",""da"")
"),"Airfield.")</f>
        <v>Airfield.</v>
      </c>
      <c r="K22" s="3" t="str">
        <f ca="1">IFERROR(__xludf.DUMMYFUNCTION("GOOGLETRANSLATE(B22,""auto"",""nl"")
"),"Vliegveld")</f>
        <v>Vliegveld</v>
      </c>
      <c r="L22" s="3" t="str">
        <f ca="1">IFERROR(__xludf.DUMMYFUNCTION("GOOGLETRANSLATE(B22,""auto"",""et"")
"),"Lennuvälja")</f>
        <v>Lennuvälja</v>
      </c>
      <c r="M22" s="3" t="str">
        <f ca="1">IFERROR(__xludf.DUMMYFUNCTION("GOOGLETRANSLATE(B22,""auto"",""fil"")
"),"Paliparan")</f>
        <v>Paliparan</v>
      </c>
      <c r="N22" s="3" t="str">
        <f ca="1">IFERROR(__xludf.DUMMYFUNCTION("GOOGLETRANSLATE(B22,""auto"",""fi"")
"),"Lentokenttä")</f>
        <v>Lentokenttä</v>
      </c>
      <c r="O22" s="3" t="str">
        <f ca="1">IFERROR(__xludf.DUMMYFUNCTION("GOOGLETRANSLATE(B22,""auto"",""fr"")
"),"Aérodrome")</f>
        <v>Aérodrome</v>
      </c>
      <c r="P22" s="3" t="str">
        <f ca="1">IFERROR(__xludf.DUMMYFUNCTION("GOOGLETRANSLATE(B22,""auto"",""de"")
"),"Flugplatz")</f>
        <v>Flugplatz</v>
      </c>
      <c r="Q22" s="3" t="str">
        <f ca="1">IFERROR(__xludf.DUMMYFUNCTION("GOOGLETRANSLATE(B22,""auto"",""el"")
"),"Αεροδρόμιο")</f>
        <v>Αεροδρόμιο</v>
      </c>
      <c r="R22" s="2" t="str">
        <f ca="1">IFERROR(__xludf.DUMMYFUNCTION("GOOGLETRANSLATE(B22,""auto"",""hi"")
"),"एयरफील्ड")</f>
        <v>एयरफील्ड</v>
      </c>
      <c r="S22" s="2" t="str">
        <f ca="1">IFERROR(__xludf.DUMMYFUNCTION("GOOGLETRANSLATE(B22,""auto"",""hu"")
"),"Repülőtér")</f>
        <v>Repülőtér</v>
      </c>
      <c r="T22" s="2" t="str">
        <f ca="1">IFERROR(__xludf.DUMMYFUNCTION("GOOGLETRANSLATE(B22,""auto"",""is"")
"),"Flugvellir")</f>
        <v>Flugvellir</v>
      </c>
      <c r="U22" s="2" t="str">
        <f ca="1">IFERROR(__xludf.DUMMYFUNCTION("GOOGLETRANSLATE(B22,""auto"",""id"")
"),"Lapangan terbang")</f>
        <v>Lapangan terbang</v>
      </c>
      <c r="V22" s="2" t="str">
        <f ca="1">IFERROR(__xludf.DUMMYFUNCTION("GOOGLETRANSLATE(B22,""auto"",""it"")
"),"Airfield.")</f>
        <v>Airfield.</v>
      </c>
      <c r="W22" s="2" t="str">
        <f ca="1">IFERROR(__xludf.DUMMYFUNCTION("GOOGLETRANSLATE(B22,""auto"",""ja"")
"),"エアフィールド")</f>
        <v>エアフィールド</v>
      </c>
      <c r="X22" s="2" t="str">
        <f ca="1">IFERROR(__xludf.DUMMYFUNCTION("GOOGLETRANSLATE(B22,""auto"",""ko"")
"),"비행장")</f>
        <v>비행장</v>
      </c>
      <c r="Y22" s="2" t="str">
        <f ca="1">IFERROR(__xludf.DUMMYFUNCTION("GOOGLETRANSLATE(B22,""auto"",""lv"")
"),"Lidlauks")</f>
        <v>Lidlauks</v>
      </c>
      <c r="Z22" s="2" t="str">
        <f ca="1">IFERROR(__xludf.DUMMYFUNCTION("GOOGLETRANSLATE(B22,""auto"",""lt"")
"),"Oro uostas")</f>
        <v>Oro uostas</v>
      </c>
      <c r="AA22" s="1" t="str">
        <f ca="1">IFERROR(__xludf.DUMMYFUNCTION("GOOGLETRANSLATE(B22,""auto"",""no"")"),"Airfield.")</f>
        <v>Airfield.</v>
      </c>
      <c r="AB22" s="1" t="str">
        <f ca="1">IFERROR(__xludf.DUMMYFUNCTION("GOOGLETRANSLATE(B22,""auto"",""pl"")"),"Lotnisko")</f>
        <v>Lotnisko</v>
      </c>
      <c r="AC22" s="1" t="str">
        <f ca="1">IFERROR(__xludf.DUMMYFUNCTION("GOOGLETRANSLATE(B22,""auto"",""pt"")"),"Aeródromo")</f>
        <v>Aeródromo</v>
      </c>
      <c r="AD22" s="1" t="str">
        <f ca="1">IFERROR(__xludf.DUMMYFUNCTION("GOOGLETRANSLATE(B22,""auto"",""ro"")"),"Aerodrom")</f>
        <v>Aerodrom</v>
      </c>
      <c r="AE22" s="1" t="str">
        <f ca="1">IFERROR(__xludf.DUMMYFUNCTION("GOOGLETRANSLATE(B22,""auto"",""ru"")
"),"Аэродром")</f>
        <v>Аэродром</v>
      </c>
      <c r="AF22" s="1" t="str">
        <f ca="1">IFERROR(__xludf.DUMMYFUNCTION("GOOGLETRANSLATE(B22,""auto"",""sr"")"),"Аеродром")</f>
        <v>Аеродром</v>
      </c>
      <c r="AG22" s="1" t="str">
        <f ca="1">IFERROR(__xludf.DUMMYFUNCTION("GOOGLETRANSLATE(B22,""auto"",""zh"")"),"机场")</f>
        <v>机场</v>
      </c>
      <c r="AH22" s="1" t="str">
        <f ca="1">IFERROR(__xludf.DUMMYFUNCTION("GOOGLETRANSLATE(B22,""auto"",""sk"")"),"Letisko")</f>
        <v>Letisko</v>
      </c>
      <c r="AI22" s="1" t="str">
        <f ca="1">IFERROR(__xludf.DUMMYFUNCTION("GOOGLETRANSLATE(B22,""auto"",""sl"")
"),"Letališče.")</f>
        <v>Letališče.</v>
      </c>
      <c r="AJ22" s="1" t="str">
        <f ca="1">IFERROR(__xludf.DUMMYFUNCTION("GOOGLETRANSLATE(B22,""auto"",""es"")
"),"Aeródromo")</f>
        <v>Aeródromo</v>
      </c>
      <c r="AK22" s="1" t="str">
        <f ca="1">IFERROR(__xludf.DUMMYFUNCTION("GOOGLETRANSLATE(B22,""auto"",""sv"")
"),"Flygfält")</f>
        <v>Flygfält</v>
      </c>
      <c r="AL22" s="1" t="str">
        <f ca="1">IFERROR(__xludf.DUMMYFUNCTION("GOOGLETRANSLATE(B22,""auto"",""th"")
"),"สนามบิน")</f>
        <v>สนามบิน</v>
      </c>
      <c r="AM22" s="1" t="str">
        <f ca="1">IFERROR(__xludf.DUMMYFUNCTION("GOOGLETRANSLATE(B22,""auto"",""tr"")
"),"Havaalanı")</f>
        <v>Havaalanı</v>
      </c>
      <c r="AN22" s="1" t="str">
        <f ca="1">IFERROR(__xludf.DUMMYFUNCTION("GOOGLETRANSLATE(B22,""auto"",""ur"")
"),"ہوائی اڈے")</f>
        <v>ہوائی اڈے</v>
      </c>
      <c r="AO22" s="1" t="str">
        <f ca="1">IFERROR(__xludf.DUMMYFUNCTION("GOOGLETRANSLATE(B22,""auto"",""uk"")
"),"Аеродром")</f>
        <v>Аеродром</v>
      </c>
      <c r="AP22" s="1" t="str">
        <f ca="1">IFERROR(__xludf.DUMMYFUNCTION("GOOGLETRANSLATE(B22,""auto"",""vi"")
"),"Sân bay")</f>
        <v>Sân bay</v>
      </c>
    </row>
    <row r="23" spans="1:42" ht="14.4" x14ac:dyDescent="0.3">
      <c r="A23" s="1" t="s">
        <v>42</v>
      </c>
      <c r="B23" s="1" t="s">
        <v>43</v>
      </c>
      <c r="C23" s="3" t="str">
        <f ca="1">IFERROR(__xludf.DUMMYFUNCTION("GOOGLETRANSLATE(B23,""auto"",""ar"")
"),"airtstrip.")</f>
        <v>airtstrip.</v>
      </c>
      <c r="D23" s="3" t="str">
        <f ca="1">IFERROR(__xludf.DUMMYFUNCTION("GOOGLETRANSLATE(B23,""auto"",""bn"")
"),"এয়ারস্ট্রিপ")</f>
        <v>এয়ারস্ট্রিপ</v>
      </c>
      <c r="E23" s="3" t="str">
        <f ca="1">IFERROR(__xludf.DUMMYFUNCTION("GOOGLETRANSLATE(B23,""auto"",""pt"")"),"Pistola de pista")</f>
        <v>Pistola de pista</v>
      </c>
      <c r="F23" s="3" t="str">
        <f ca="1">IFERROR(__xludf.DUMMYFUNCTION("GOOGLETRANSLATE(B23,""auto"",""bg"")
"),"Airstrip.")</f>
        <v>Airstrip.</v>
      </c>
      <c r="G23" s="3" t="str">
        <f ca="1">IFERROR(__xludf.DUMMYFUNCTION("GOOGLETRANSLATE(B23,""auto"",""ca"")
"),"Ferllada")</f>
        <v>Ferllada</v>
      </c>
      <c r="H23" s="3" t="str">
        <f ca="1">IFERROR(__xludf.DUMMYFUNCTION("GOOGLETRANSLATE(B23,""auto"",""hr"")
"),"Airstrip")</f>
        <v>Airstrip</v>
      </c>
      <c r="I23" s="3" t="str">
        <f ca="1">IFERROR(__xludf.DUMMYFUNCTION("GOOGLETRANSLATE(B23,""auto"",""cs"")
"),"Airstrigh")</f>
        <v>Airstrigh</v>
      </c>
      <c r="J23" s="3" t="str">
        <f ca="1">IFERROR(__xludf.DUMMYFUNCTION("GOOGLETRANSLATE(B23,""auto"",""da"")
"),"Airstrip")</f>
        <v>Airstrip</v>
      </c>
      <c r="K23" s="3" t="str">
        <f ca="1">IFERROR(__xludf.DUMMYFUNCTION("GOOGLETRANSLATE(B23,""auto"",""nl"")
"),"Landingsbaan")</f>
        <v>Landingsbaan</v>
      </c>
      <c r="L23" s="3" t="str">
        <f ca="1">IFERROR(__xludf.DUMMYFUNCTION("GOOGLETRANSLATE(B23,""auto"",""et"")
"),"Airstrip")</f>
        <v>Airstrip</v>
      </c>
      <c r="M23" s="3" t="str">
        <f ca="1">IFERROR(__xludf.DUMMYFUNCTION("GOOGLETRANSLATE(B23,""auto"",""fil"")
"),"Airstrip.")</f>
        <v>Airstrip.</v>
      </c>
      <c r="N23" s="3" t="str">
        <f ca="1">IFERROR(__xludf.DUMMYFUNCTION("GOOGLETRANSLATE(B23,""auto"",""fi"")
"),"Kiitorata")</f>
        <v>Kiitorata</v>
      </c>
      <c r="O23" s="3" t="str">
        <f ca="1">IFERROR(__xludf.DUMMYFUNCTION("GOOGLETRANSLATE(B23,""auto"",""fr"")
"),"Tirable")</f>
        <v>Tirable</v>
      </c>
      <c r="P23" s="3" t="str">
        <f ca="1">IFERROR(__xludf.DUMMYFUNCTION("GOOGLETRANSLATE(B23,""auto"",""de"")
"),"Luftstreifen")</f>
        <v>Luftstreifen</v>
      </c>
      <c r="Q23" s="3" t="str">
        <f ca="1">IFERROR(__xludf.DUMMYFUNCTION("GOOGLETRANSLATE(B23,""auto"",""el"")
"),"Διάδρομος προσγειώσεως")</f>
        <v>Διάδρομος προσγειώσεως</v>
      </c>
      <c r="R23" s="2" t="str">
        <f ca="1">IFERROR(__xludf.DUMMYFUNCTION("GOOGLETRANSLATE(B23,""auto"",""hi"")
"),"हवाई पट्टी")</f>
        <v>हवाई पट्टी</v>
      </c>
      <c r="S23" s="2" t="str">
        <f ca="1">IFERROR(__xludf.DUMMYFUNCTION("GOOGLETRANSLATE(B23,""auto"",""hu"")
"),"Felszállópálya")</f>
        <v>Felszállópálya</v>
      </c>
      <c r="T23" s="2" t="str">
        <f ca="1">IFERROR(__xludf.DUMMYFUNCTION("GOOGLETRANSLATE(B23,""auto"",""is"")
"),"Airstrip.")</f>
        <v>Airstrip.</v>
      </c>
      <c r="U23" s="2" t="str">
        <f ca="1">IFERROR(__xludf.DUMMYFUNCTION("GOOGLETRANSLATE(B23,""auto"",""id"")
"),"Airstrip.")</f>
        <v>Airstrip.</v>
      </c>
      <c r="V23" s="2" t="str">
        <f ca="1">IFERROR(__xludf.DUMMYFUNCTION("GOOGLETRANSLATE(B23,""auto"",""it"")
"),"Airstrip.")</f>
        <v>Airstrip.</v>
      </c>
      <c r="W23" s="2" t="str">
        <f ca="1">IFERROR(__xludf.DUMMYFUNCTION("GOOGLETRANSLATE(B23,""auto"",""ja"")
"),"エーラーストリップ")</f>
        <v>エーラーストリップ</v>
      </c>
      <c r="X23" s="2" t="str">
        <f ca="1">IFERROR(__xludf.DUMMYFUNCTION("GOOGLETRANSLATE(B23,""auto"",""ko"")
"),"활주로")</f>
        <v>활주로</v>
      </c>
      <c r="Y23" s="2" t="str">
        <f ca="1">IFERROR(__xludf.DUMMYFUNCTION("GOOGLETRANSLATE(B23,""auto"",""lv"")
"),"Gaisa pārvadātājs")</f>
        <v>Gaisa pārvadātājs</v>
      </c>
      <c r="Z23" s="2" t="str">
        <f ca="1">IFERROR(__xludf.DUMMYFUNCTION("GOOGLETRANSLATE(B23,""auto"",""lt"")
"),"Airstrip.")</f>
        <v>Airstrip.</v>
      </c>
      <c r="AA23" s="1" t="str">
        <f ca="1">IFERROR(__xludf.DUMMYFUNCTION("GOOGLETRANSLATE(B23,""auto"",""no"")"),"Airstrip.")</f>
        <v>Airstrip.</v>
      </c>
      <c r="AB23" s="1" t="str">
        <f ca="1">IFERROR(__xludf.DUMMYFUNCTION("GOOGLETRANSLATE(B23,""auto"",""pl"")"),"Lądowisko")</f>
        <v>Lądowisko</v>
      </c>
      <c r="AC23" s="1" t="str">
        <f ca="1">IFERROR(__xludf.DUMMYFUNCTION("GOOGLETRANSLATE(B23,""auto"",""pt"")"),"Pistola de pista")</f>
        <v>Pistola de pista</v>
      </c>
      <c r="AD23" s="1" t="str">
        <f ca="1">IFERROR(__xludf.DUMMYFUNCTION("GOOGLETRANSLATE(B23,""auto"",""ro"")"),"Airstrip.")</f>
        <v>Airstrip.</v>
      </c>
      <c r="AE23" s="1" t="str">
        <f ca="1">IFERROR(__xludf.DUMMYFUNCTION("GOOGLETRANSLATE(B23,""auto"",""ru"")
"),"Воздушная полость")</f>
        <v>Воздушная полость</v>
      </c>
      <c r="AF23" s="1" t="str">
        <f ca="1">IFERROR(__xludf.DUMMYFUNCTION("GOOGLETRANSLATE(B23,""auto"",""sr"")"),"Ваздушни ваздух")</f>
        <v>Ваздушни ваздух</v>
      </c>
      <c r="AG23" s="1" t="str">
        <f ca="1">IFERROR(__xludf.DUMMYFUNCTION("GOOGLETRANSLATE(B23,""auto"",""zh"")"),"空运")</f>
        <v>空运</v>
      </c>
      <c r="AH23" s="1" t="str">
        <f ca="1">IFERROR(__xludf.DUMMYFUNCTION("GOOGLETRANSLATE(B23,""auto"",""sk"")"),"Letecký")</f>
        <v>Letecký</v>
      </c>
      <c r="AI23" s="1" t="str">
        <f ca="1">IFERROR(__xludf.DUMMYFUNCTION("GOOGLETRANSLATE(B23,""auto"",""sl"")
"),"Airstrip.")</f>
        <v>Airstrip.</v>
      </c>
      <c r="AJ23" s="1" t="str">
        <f ca="1">IFERROR(__xludf.DUMMYFUNCTION("GOOGLETRANSLATE(B23,""auto"",""es"")
"),"Pista de aterrizaje")</f>
        <v>Pista de aterrizaje</v>
      </c>
      <c r="AK23" s="1" t="str">
        <f ca="1">IFERROR(__xludf.DUMMYFUNCTION("GOOGLETRANSLATE(B23,""auto"",""sv"")
"),"Flygbana")</f>
        <v>Flygbana</v>
      </c>
      <c r="AL23" s="1" t="str">
        <f ca="1">IFERROR(__xludf.DUMMYFUNCTION("GOOGLETRANSLATE(B23,""auto"",""th"")
"),"ลมบ้าหมู")</f>
        <v>ลมบ้าหมู</v>
      </c>
      <c r="AM23" s="1" t="str">
        <f ca="1">IFERROR(__xludf.DUMMYFUNCTION("GOOGLETRANSLATE(B23,""auto"",""tr"")
"),"Airstrip")</f>
        <v>Airstrip</v>
      </c>
      <c r="AN23" s="1" t="str">
        <f ca="1">IFERROR(__xludf.DUMMYFUNCTION("GOOGLETRANSLATE(B23,""auto"",""ur"")
"),"ہوائی جہاز")</f>
        <v>ہوائی جہاز</v>
      </c>
      <c r="AO23" s="1" t="str">
        <f ca="1">IFERROR(__xludf.DUMMYFUNCTION("GOOGLETRANSLATE(B23,""auto"",""uk"")
"),"Повітряний удар")</f>
        <v>Повітряний удар</v>
      </c>
      <c r="AP23" s="1" t="str">
        <f ca="1">IFERROR(__xludf.DUMMYFUNCTION("GOOGLETRANSLATE(B23,""auto"",""vi"")
"),"Airstrip.")</f>
        <v>Airstrip.</v>
      </c>
    </row>
    <row r="24" spans="1:42" ht="14.4" x14ac:dyDescent="0.3">
      <c r="A24" s="1" t="s">
        <v>44</v>
      </c>
      <c r="B24" s="1" t="s">
        <v>45</v>
      </c>
      <c r="C24" s="3" t="str">
        <f ca="1">IFERROR(__xludf.DUMMYFUNCTION("GOOGLETRANSLATE(B24,""auto"",""ar"")
"),"برج مراقبة الحركة الجوية")</f>
        <v>برج مراقبة الحركة الجوية</v>
      </c>
      <c r="D24" s="3" t="str">
        <f ca="1">IFERROR(__xludf.DUMMYFUNCTION("GOOGLETRANSLATE(B24,""auto"",""bn"")
"),"এয়ার ট্রাফিক কন্ট্রোল টাওয়ার")</f>
        <v>এয়ার ট্রাফিক কন্ট্রোল টাওয়ার</v>
      </c>
      <c r="E24" s="3" t="str">
        <f ca="1">IFERROR(__xludf.DUMMYFUNCTION("GOOGLETRANSLATE(B24,""auto"",""pt"")"),"Torre de controle de tráfego aéreo")</f>
        <v>Torre de controle de tráfego aéreo</v>
      </c>
      <c r="F24" s="3" t="str">
        <f ca="1">IFERROR(__xludf.DUMMYFUNCTION("GOOGLETRANSLATE(B24,""auto"",""bg"")
"),"Кула за контрол на въздушното движение")</f>
        <v>Кула за контрол на въздушното движение</v>
      </c>
      <c r="G24" s="3" t="str">
        <f ca="1">IFERROR(__xludf.DUMMYFUNCTION("GOOGLETRANSLATE(B24,""auto"",""ca"")
"),"Torre de control de trànsit aeri")</f>
        <v>Torre de control de trànsit aeri</v>
      </c>
      <c r="H24" s="3" t="str">
        <f ca="1">IFERROR(__xludf.DUMMYFUNCTION("GOOGLETRANSLATE(B24,""auto"",""hr"")
"),"Toranj za kontrolu zračnog prometa")</f>
        <v>Toranj za kontrolu zračnog prometa</v>
      </c>
      <c r="I24" s="3" t="str">
        <f ca="1">IFERROR(__xludf.DUMMYFUNCTION("GOOGLETRANSLATE(B24,""auto"",""cs"")
"),"Řídící věž letového provozu")</f>
        <v>Řídící věž letového provozu</v>
      </c>
      <c r="J24" s="3" t="str">
        <f ca="1">IFERROR(__xludf.DUMMYFUNCTION("GOOGLETRANSLATE(B24,""auto"",""da"")
"),"Air Traffic Control Tower")</f>
        <v>Air Traffic Control Tower</v>
      </c>
      <c r="K24" s="3" t="str">
        <f ca="1">IFERROR(__xludf.DUMMYFUNCTION("GOOGLETRANSLATE(B24,""auto"",""nl"")
"),"Luchtverkeersleiding toren")</f>
        <v>Luchtverkeersleiding toren</v>
      </c>
      <c r="L24" s="3" t="str">
        <f ca="1">IFERROR(__xludf.DUMMYFUNCTION("GOOGLETRANSLATE(B24,""auto"",""et"")
"),"Lennuliikluse juhtimistorn")</f>
        <v>Lennuliikluse juhtimistorn</v>
      </c>
      <c r="M24" s="3" t="str">
        <f ca="1">IFERROR(__xludf.DUMMYFUNCTION("GOOGLETRANSLATE(B24,""auto"",""fil"")
"),"Air Traffic Control Tower.")</f>
        <v>Air Traffic Control Tower.</v>
      </c>
      <c r="N24" s="3" t="str">
        <f ca="1">IFERROR(__xludf.DUMMYFUNCTION("GOOGLETRANSLATE(B24,""auto"",""fi"")
"),"Lentoliikenteen ohjaustorni")</f>
        <v>Lentoliikenteen ohjaustorni</v>
      </c>
      <c r="O24" s="3" t="str">
        <f ca="1">IFERROR(__xludf.DUMMYFUNCTION("GOOGLETRANSLATE(B24,""auto"",""fr"")
"),"Tour de contrôle de la circulation aérienne")</f>
        <v>Tour de contrôle de la circulation aérienne</v>
      </c>
      <c r="P24" s="3" t="str">
        <f ca="1">IFERROR(__xludf.DUMMYFUNCTION("GOOGLETRANSLATE(B24,""auto"",""de"")
"),"Luftverkehrskontrollturm")</f>
        <v>Luftverkehrskontrollturm</v>
      </c>
      <c r="Q24" s="3" t="str">
        <f ca="1">IFERROR(__xludf.DUMMYFUNCTION("GOOGLETRANSLATE(B24,""auto"",""el"")
"),"Πύργος ελέγχου εναέριας κυκλοφορίας")</f>
        <v>Πύργος ελέγχου εναέριας κυκλοφορίας</v>
      </c>
      <c r="R24" s="2" t="str">
        <f ca="1">IFERROR(__xludf.DUMMYFUNCTION("GOOGLETRANSLATE(B24,""auto"",""hi"")
"),"वायु यातायात नियंत्रण टॉवर")</f>
        <v>वायु यातायात नियंत्रण टॉवर</v>
      </c>
      <c r="S24" s="2" t="str">
        <f ca="1">IFERROR(__xludf.DUMMYFUNCTION("GOOGLETRANSLATE(B24,""auto"",""hu"")
"),"Légiforgalmi irányító torony")</f>
        <v>Légiforgalmi irányító torony</v>
      </c>
      <c r="T24" s="2" t="str">
        <f ca="1">IFERROR(__xludf.DUMMYFUNCTION("GOOGLETRANSLATE(B24,""auto"",""is"")
"),"Air Traffic Control Tower")</f>
        <v>Air Traffic Control Tower</v>
      </c>
      <c r="U24" s="2" t="str">
        <f ca="1">IFERROR(__xludf.DUMMYFUNCTION("GOOGLETRANSLATE(B24,""auto"",""id"")
"),"Menara Kontrol Lalu Lintas Udara")</f>
        <v>Menara Kontrol Lalu Lintas Udara</v>
      </c>
      <c r="V24" s="2" t="str">
        <f ca="1">IFERROR(__xludf.DUMMYFUNCTION("GOOGLETRANSLATE(B24,""auto"",""it"")
"),"Torre di controllo del traffico aereo")</f>
        <v>Torre di controllo del traffico aereo</v>
      </c>
      <c r="W24" s="2" t="str">
        <f ca="1">IFERROR(__xludf.DUMMYFUNCTION("GOOGLETRANSLATE(B24,""auto"",""ja"")
"),"航空交通管制塔")</f>
        <v>航空交通管制塔</v>
      </c>
      <c r="X24" s="2" t="str">
        <f ca="1">IFERROR(__xludf.DUMMYFUNCTION("GOOGLETRANSLATE(B24,""auto"",""ko"")
"),"항공 교통 통제탑")</f>
        <v>항공 교통 통제탑</v>
      </c>
      <c r="Y24" s="2" t="str">
        <f ca="1">IFERROR(__xludf.DUMMYFUNCTION("GOOGLETRANSLATE(B24,""auto"",""lv"")
"),"Gaisa satiksmes vadības tornis")</f>
        <v>Gaisa satiksmes vadības tornis</v>
      </c>
      <c r="Z24" s="2" t="str">
        <f ca="1">IFERROR(__xludf.DUMMYFUNCTION("GOOGLETRANSLATE(B24,""auto"",""lt"")
"),"Oro eismo valdymo bokštas")</f>
        <v>Oro eismo valdymo bokštas</v>
      </c>
      <c r="AA24" s="1" t="str">
        <f ca="1">IFERROR(__xludf.DUMMYFUNCTION("GOOGLETRANSLATE(B24,""auto"",""no"")"),"Air Traffic Control Tower")</f>
        <v>Air Traffic Control Tower</v>
      </c>
      <c r="AB24" s="1" t="str">
        <f ca="1">IFERROR(__xludf.DUMMYFUNCTION("GOOGLETRANSLATE(B24,""auto"",""pl"")"),"Wieża kontroli ruchu lotniczego")</f>
        <v>Wieża kontroli ruchu lotniczego</v>
      </c>
      <c r="AC24" s="1" t="str">
        <f ca="1">IFERROR(__xludf.DUMMYFUNCTION("GOOGLETRANSLATE(B24,""auto"",""pt"")"),"Torre de controle de tráfego aéreo")</f>
        <v>Torre de controle de tráfego aéreo</v>
      </c>
      <c r="AD24" s="1" t="str">
        <f ca="1">IFERROR(__xludf.DUMMYFUNCTION("GOOGLETRANSLATE(B24,""auto"",""ro"")"),"Turnul de control al traficului aerian")</f>
        <v>Turnul de control al traficului aerian</v>
      </c>
      <c r="AE24" s="1" t="str">
        <f ca="1">IFERROR(__xludf.DUMMYFUNCTION("GOOGLETRANSLATE(B24,""auto"",""ru"")
"),"Башня управления воздушным движением")</f>
        <v>Башня управления воздушным движением</v>
      </c>
      <c r="AF24" s="1" t="str">
        <f ca="1">IFERROR(__xludf.DUMMYFUNCTION("GOOGLETRANSLATE(B24,""auto"",""sr"")"),"Контрола ваздушног саобраћаја")</f>
        <v>Контрола ваздушног саобраћаја</v>
      </c>
      <c r="AG24" s="1" t="str">
        <f ca="1">IFERROR(__xludf.DUMMYFUNCTION("GOOGLETRANSLATE(B24,""auto"",""zh"")"),"空中交通管制塔")</f>
        <v>空中交通管制塔</v>
      </c>
      <c r="AH24" s="1" t="str">
        <f ca="1">IFERROR(__xludf.DUMMYFUNCTION("GOOGLETRANSLATE(B24,""auto"",""sk"")"),"Veža riadenia letovej prevádzky")</f>
        <v>Veža riadenia letovej prevádzky</v>
      </c>
      <c r="AI24" s="1" t="str">
        <f ca="1">IFERROR(__xludf.DUMMYFUNCTION("GOOGLETRANSLATE(B24,""auto"",""sl"")
"),"Kontrolni stolp zračnega prometa")</f>
        <v>Kontrolni stolp zračnega prometa</v>
      </c>
      <c r="AJ24" s="1" t="str">
        <f ca="1">IFERROR(__xludf.DUMMYFUNCTION("GOOGLETRANSLATE(B24,""auto"",""es"")
"),"Torre de control de tráfico aéreo")</f>
        <v>Torre de control de tráfico aéreo</v>
      </c>
      <c r="AK24" s="1" t="str">
        <f ca="1">IFERROR(__xludf.DUMMYFUNCTION("GOOGLETRANSLATE(B24,""auto"",""sv"")
"),"Flygkontrolltorn")</f>
        <v>Flygkontrolltorn</v>
      </c>
      <c r="AL24" s="1" t="str">
        <f ca="1">IFERROR(__xludf.DUMMYFUNCTION("GOOGLETRANSLATE(B24,""auto"",""th"")
"),"หอควบคุมการจราจรทางอากาศ")</f>
        <v>หอควบคุมการจราจรทางอากาศ</v>
      </c>
      <c r="AM24" s="1" t="str">
        <f ca="1">IFERROR(__xludf.DUMMYFUNCTION("GOOGLETRANSLATE(B24,""auto"",""tr"")
"),"Hava trafik kontrol kulesi")</f>
        <v>Hava trafik kontrol kulesi</v>
      </c>
      <c r="AN24" s="1" t="str">
        <f ca="1">IFERROR(__xludf.DUMMYFUNCTION("GOOGLETRANSLATE(B24,""auto"",""ur"")
"),"ہوائی ٹریفک کنٹرول ٹاور")</f>
        <v>ہوائی ٹریفک کنٹرول ٹاور</v>
      </c>
      <c r="AO24" s="1" t="str">
        <f ca="1">IFERROR(__xludf.DUMMYFUNCTION("GOOGLETRANSLATE(B24,""auto"",""uk"")
"),"Башта керування повітряним рухом")</f>
        <v>Башта керування повітряним рухом</v>
      </c>
      <c r="AP24" s="1" t="str">
        <f ca="1">IFERROR(__xludf.DUMMYFUNCTION("GOOGLETRANSLATE(B24,""auto"",""vi"")
"),"Tháp kiểm soát không lưu")</f>
        <v>Tháp kiểm soát không lưu</v>
      </c>
    </row>
    <row r="25" spans="1:42" ht="14.4" x14ac:dyDescent="0.3">
      <c r="A25" s="1" t="s">
        <v>46</v>
      </c>
      <c r="B25" s="1" t="s">
        <v>47</v>
      </c>
      <c r="C25" s="3" t="str">
        <f ca="1">IFERROR(__xludf.DUMMYFUNCTION("GOOGLETRANSLATE(B25,""auto"",""ar"")
"),"الحركة الجوية")</f>
        <v>الحركة الجوية</v>
      </c>
      <c r="D25" s="3" t="str">
        <f ca="1">IFERROR(__xludf.DUMMYFUNCTION("GOOGLETRANSLATE(B25,""auto"",""bn"")
"),"আকাশ ট্রাফিক")</f>
        <v>আকাশ ট্রাফিক</v>
      </c>
      <c r="E25" s="3" t="str">
        <f ca="1">IFERROR(__xludf.DUMMYFUNCTION("GOOGLETRANSLATE(B25,""auto"",""pt"")"),"Tráfego aéreo")</f>
        <v>Tráfego aéreo</v>
      </c>
      <c r="F25" s="3" t="str">
        <f ca="1">IFERROR(__xludf.DUMMYFUNCTION("GOOGLETRANSLATE(B25,""auto"",""bg"")
"),"Въздушен трафик")</f>
        <v>Въздушен трафик</v>
      </c>
      <c r="G25" s="3" t="str">
        <f ca="1">IFERROR(__xludf.DUMMYFUNCTION("GOOGLETRANSLATE(B25,""auto"",""ca"")
"),"Trànsit aeri")</f>
        <v>Trànsit aeri</v>
      </c>
      <c r="H25" s="3" t="str">
        <f ca="1">IFERROR(__xludf.DUMMYFUNCTION("GOOGLETRANSLATE(B25,""auto"",""hr"")
"),"Zračni promet")</f>
        <v>Zračni promet</v>
      </c>
      <c r="I25" s="3" t="str">
        <f ca="1">IFERROR(__xludf.DUMMYFUNCTION("GOOGLETRANSLATE(B25,""auto"",""cs"")
"),"Letový provoz")</f>
        <v>Letový provoz</v>
      </c>
      <c r="J25" s="3" t="str">
        <f ca="1">IFERROR(__xludf.DUMMYFUNCTION("GOOGLETRANSLATE(B25,""auto"",""da"")
"),"Luftfart")</f>
        <v>Luftfart</v>
      </c>
      <c r="K25" s="3" t="str">
        <f ca="1">IFERROR(__xludf.DUMMYFUNCTION("GOOGLETRANSLATE(B25,""auto"",""nl"")
"),"Luchtverkeer")</f>
        <v>Luchtverkeer</v>
      </c>
      <c r="L25" s="3" t="str">
        <f ca="1">IFERROR(__xludf.DUMMYFUNCTION("GOOGLETRANSLATE(B25,""auto"",""et"")
"),"Õhuliiklus")</f>
        <v>Õhuliiklus</v>
      </c>
      <c r="M25" s="3" t="str">
        <f ca="1">IFERROR(__xludf.DUMMYFUNCTION("GOOGLETRANSLATE(B25,""auto"",""fil"")
"),"Air Traffic.")</f>
        <v>Air Traffic.</v>
      </c>
      <c r="N25" s="3" t="str">
        <f ca="1">IFERROR(__xludf.DUMMYFUNCTION("GOOGLETRANSLATE(B25,""auto"",""fi"")
"),"Lento liikenne")</f>
        <v>Lento liikenne</v>
      </c>
      <c r="O25" s="3" t="str">
        <f ca="1">IFERROR(__xludf.DUMMYFUNCTION("GOOGLETRANSLATE(B25,""auto"",""fr"")
"),"Trafic aérien")</f>
        <v>Trafic aérien</v>
      </c>
      <c r="P25" s="3" t="str">
        <f ca="1">IFERROR(__xludf.DUMMYFUNCTION("GOOGLETRANSLATE(B25,""auto"",""de"")
"),"Luftverkehr")</f>
        <v>Luftverkehr</v>
      </c>
      <c r="Q25" s="3" t="str">
        <f ca="1">IFERROR(__xludf.DUMMYFUNCTION("GOOGLETRANSLATE(B25,""auto"",""el"")
"),"Εναέρια κυκλοφορία")</f>
        <v>Εναέρια κυκλοφορία</v>
      </c>
      <c r="R25" s="2" t="str">
        <f ca="1">IFERROR(__xludf.DUMMYFUNCTION("GOOGLETRANSLATE(B25,""auto"",""hi"")
"),"हवाई यातायात")</f>
        <v>हवाई यातायात</v>
      </c>
      <c r="S25" s="2" t="str">
        <f ca="1">IFERROR(__xludf.DUMMYFUNCTION("GOOGLETRANSLATE(B25,""auto"",""hu"")
"),"Légiforgalom")</f>
        <v>Légiforgalom</v>
      </c>
      <c r="T25" s="2" t="str">
        <f ca="1">IFERROR(__xludf.DUMMYFUNCTION("GOOGLETRANSLATE(B25,""auto"",""is"")
"),"Flugumferð")</f>
        <v>Flugumferð</v>
      </c>
      <c r="U25" s="2" t="str">
        <f ca="1">IFERROR(__xludf.DUMMYFUNCTION("GOOGLETRANSLATE(B25,""auto"",""id"")
"),"Lalu lintas udara")</f>
        <v>Lalu lintas udara</v>
      </c>
      <c r="V25" s="2" t="str">
        <f ca="1">IFERROR(__xludf.DUMMYFUNCTION("GOOGLETRANSLATE(B25,""auto"",""it"")
"),"Traffico aereo")</f>
        <v>Traffico aereo</v>
      </c>
      <c r="W25" s="2" t="str">
        <f ca="1">IFERROR(__xludf.DUMMYFUNCTION("GOOGLETRANSLATE(B25,""auto"",""ja"")
"),"航空交通")</f>
        <v>航空交通</v>
      </c>
      <c r="X25" s="2" t="str">
        <f ca="1">IFERROR(__xludf.DUMMYFUNCTION("GOOGLETRANSLATE(B25,""auto"",""ko"")
"),"항공 교통")</f>
        <v>항공 교통</v>
      </c>
      <c r="Y25" s="2" t="str">
        <f ca="1">IFERROR(__xludf.DUMMYFUNCTION("GOOGLETRANSLATE(B25,""auto"",""lv"")
"),"Gaisa satiksme")</f>
        <v>Gaisa satiksme</v>
      </c>
      <c r="Z25" s="2" t="str">
        <f ca="1">IFERROR(__xludf.DUMMYFUNCTION("GOOGLETRANSLATE(B25,""auto"",""lt"")
"),"Oro transporto eismas")</f>
        <v>Oro transporto eismas</v>
      </c>
      <c r="AA25" s="1" t="str">
        <f ca="1">IFERROR(__xludf.DUMMYFUNCTION("GOOGLETRANSLATE(B25,""auto"",""no"")"),"Luft trafikk")</f>
        <v>Luft trafikk</v>
      </c>
      <c r="AB25" s="1" t="str">
        <f ca="1">IFERROR(__xludf.DUMMYFUNCTION("GOOGLETRANSLATE(B25,""auto"",""pl"")"),"Ruch lotniczy")</f>
        <v>Ruch lotniczy</v>
      </c>
      <c r="AC25" s="1" t="str">
        <f ca="1">IFERROR(__xludf.DUMMYFUNCTION("GOOGLETRANSLATE(B25,""auto"",""pt"")"),"Tráfego aéreo")</f>
        <v>Tráfego aéreo</v>
      </c>
      <c r="AD25" s="1" t="str">
        <f ca="1">IFERROR(__xludf.DUMMYFUNCTION("GOOGLETRANSLATE(B25,""auto"",""ro"")"),"Trafic aerian")</f>
        <v>Trafic aerian</v>
      </c>
      <c r="AE25" s="1" t="str">
        <f ca="1">IFERROR(__xludf.DUMMYFUNCTION("GOOGLETRANSLATE(B25,""auto"",""ru"")
"),"Воздушное движение")</f>
        <v>Воздушное движение</v>
      </c>
      <c r="AF25" s="1" t="str">
        <f ca="1">IFERROR(__xludf.DUMMYFUNCTION("GOOGLETRANSLATE(B25,""auto"",""sr"")"),"Ваздушног саобраћаја")</f>
        <v>Ваздушног саобраћаја</v>
      </c>
      <c r="AG25" s="1" t="str">
        <f ca="1">IFERROR(__xludf.DUMMYFUNCTION("GOOGLETRANSLATE(B25,""auto"",""zh"")"),"空中交通")</f>
        <v>空中交通</v>
      </c>
      <c r="AH25" s="1" t="str">
        <f ca="1">IFERROR(__xludf.DUMMYFUNCTION("GOOGLETRANSLATE(B25,""auto"",""sk"")"),"Letecká doprava")</f>
        <v>Letecká doprava</v>
      </c>
      <c r="AI25" s="1" t="str">
        <f ca="1">IFERROR(__xludf.DUMMYFUNCTION("GOOGLETRANSLATE(B25,""auto"",""sl"")
"),"Zračnega prometa")</f>
        <v>Zračnega prometa</v>
      </c>
      <c r="AJ25" s="1" t="str">
        <f ca="1">IFERROR(__xludf.DUMMYFUNCTION("GOOGLETRANSLATE(B25,""auto"",""es"")
"),"Trafico aereo")</f>
        <v>Trafico aereo</v>
      </c>
      <c r="AK25" s="1" t="str">
        <f ca="1">IFERROR(__xludf.DUMMYFUNCTION("GOOGLETRANSLATE(B25,""auto"",""sv"")
"),"Flygtrafik")</f>
        <v>Flygtrafik</v>
      </c>
      <c r="AL25" s="1" t="str">
        <f ca="1">IFERROR(__xludf.DUMMYFUNCTION("GOOGLETRANSLATE(B25,""auto"",""th"")
"),"การจราจรทางอากาศ")</f>
        <v>การจราจรทางอากาศ</v>
      </c>
      <c r="AM25" s="1" t="str">
        <f ca="1">IFERROR(__xludf.DUMMYFUNCTION("GOOGLETRANSLATE(B25,""auto"",""tr"")
"),"Hava trafiği")</f>
        <v>Hava trafiği</v>
      </c>
      <c r="AN25" s="1" t="str">
        <f ca="1">IFERROR(__xludf.DUMMYFUNCTION("GOOGLETRANSLATE(B25,""auto"",""ur"")
"),"ہوائی ٹریفک")</f>
        <v>ہوائی ٹریفک</v>
      </c>
      <c r="AO25" s="1" t="str">
        <f ca="1">IFERROR(__xludf.DUMMYFUNCTION("GOOGLETRANSLATE(B25,""auto"",""uk"")
"),"Повітряний рух")</f>
        <v>Повітряний рух</v>
      </c>
      <c r="AP25" s="1" t="str">
        <f ca="1">IFERROR(__xludf.DUMMYFUNCTION("GOOGLETRANSLATE(B25,""auto"",""vi"")
"),"Giao thông hàng không")</f>
        <v>Giao thông hàng không</v>
      </c>
    </row>
    <row r="26" spans="1:42" ht="14.4" x14ac:dyDescent="0.3">
      <c r="A26" s="1" t="s">
        <v>48</v>
      </c>
      <c r="B26" s="1" t="s">
        <v>49</v>
      </c>
      <c r="C26" s="3" t="str">
        <f ca="1">IFERROR(__xludf.DUMMYFUNCTION("GOOGLETRANSLATE(B26,""auto"",""ar"")
"),"مطار الرئيسي المدرج")</f>
        <v>مطار الرئيسي المدرج</v>
      </c>
      <c r="D26" s="3" t="str">
        <f ca="1">IFERROR(__xludf.DUMMYFUNCTION("GOOGLETRANSLATE(B26,""auto"",""bn"")
"),"বিমানবন্দর মুখ্য রানওয়ে")</f>
        <v>বিমানবন্দর মুখ্য রানওয়ে</v>
      </c>
      <c r="E26" s="3" t="str">
        <f ca="1">IFERROR(__xludf.DUMMYFUNCTION("GOOGLETRANSLATE(B26,""auto"",""pt"")"),"Pista principal do aeroporto")</f>
        <v>Pista principal do aeroporto</v>
      </c>
      <c r="F26" s="3" t="str">
        <f ca="1">IFERROR(__xludf.DUMMYFUNCTION("GOOGLETRANSLATE(B26,""auto"",""bg"")
"),"Летище Главна писта")</f>
        <v>Летище Главна писта</v>
      </c>
      <c r="G26" s="3" t="str">
        <f ca="1">IFERROR(__xludf.DUMMYFUNCTION("GOOGLETRANSLATE(B26,""auto"",""ca"")
"),"Pista principal de l'aeroport")</f>
        <v>Pista principal de l'aeroport</v>
      </c>
      <c r="H26" s="3" t="str">
        <f ca="1">IFERROR(__xludf.DUMMYFUNCTION("GOOGLETRANSLATE(B26,""auto"",""hr"")
"),"Glavna zračna luka")</f>
        <v>Glavna zračna luka</v>
      </c>
      <c r="I26" s="3" t="str">
        <f ca="1">IFERROR(__xludf.DUMMYFUNCTION("GOOGLETRANSLATE(B26,""auto"",""cs"")
"),"Letiště hlavní dráha")</f>
        <v>Letiště hlavní dráha</v>
      </c>
      <c r="J26" s="3" t="str">
        <f ca="1">IFERROR(__xludf.DUMMYFUNCTION("GOOGLETRANSLATE(B26,""auto"",""da"")
"),"Lufthavns hovedbanegård")</f>
        <v>Lufthavns hovedbanegård</v>
      </c>
      <c r="K26" s="3" t="str">
        <f ca="1">IFERROR(__xludf.DUMMYFUNCTION("GOOGLETRANSLATE(B26,""auto"",""nl"")
"),"Luchthaven hoofdbaan")</f>
        <v>Luchthaven hoofdbaan</v>
      </c>
      <c r="L26" s="3" t="str">
        <f ca="1">IFERROR(__xludf.DUMMYFUNCTION("GOOGLETRANSLATE(B26,""auto"",""et"")
"),"Lennujaama pearada")</f>
        <v>Lennujaama pearada</v>
      </c>
      <c r="M26" s="3" t="str">
        <f ca="1">IFERROR(__xludf.DUMMYFUNCTION("GOOGLETRANSLATE(B26,""auto"",""fil"")
"),"Airport Main Runway.")</f>
        <v>Airport Main Runway.</v>
      </c>
      <c r="N26" s="3" t="str">
        <f ca="1">IFERROR(__xludf.DUMMYFUNCTION("GOOGLETRANSLATE(B26,""auto"",""fi"")
"),"Lentokenttä tärkein kiitorata")</f>
        <v>Lentokenttä tärkein kiitorata</v>
      </c>
      <c r="O26" s="3" t="str">
        <f ca="1">IFERROR(__xludf.DUMMYFUNCTION("GOOGLETRANSLATE(B26,""auto"",""fr"")
"),"Piste principale de l'aéroport")</f>
        <v>Piste principale de l'aéroport</v>
      </c>
      <c r="P26" s="3" t="str">
        <f ca="1">IFERROR(__xludf.DUMMYFUNCTION("GOOGLETRANSLATE(B26,""auto"",""de"")
"),"Hauptbahnhof des Flughafens.")</f>
        <v>Hauptbahnhof des Flughafens.</v>
      </c>
      <c r="Q26" s="3" t="str">
        <f ca="1">IFERROR(__xludf.DUMMYFUNCTION("GOOGLETRANSLATE(B26,""auto"",""el"")
"),"Αεροδρομικός κύριος διάδρομος")</f>
        <v>Αεροδρομικός κύριος διάδρομος</v>
      </c>
      <c r="R26" s="2" t="str">
        <f ca="1">IFERROR(__xludf.DUMMYFUNCTION("GOOGLETRANSLATE(B26,""auto"",""hi"")
"),"हवाई अड्डे का मुख्य रनवे")</f>
        <v>हवाई अड्डे का मुख्य रनवे</v>
      </c>
      <c r="S26" s="2" t="str">
        <f ca="1">IFERROR(__xludf.DUMMYFUNCTION("GOOGLETRANSLATE(B26,""auto"",""hu"")
"),"Repülőtéri főpálya")</f>
        <v>Repülőtéri főpálya</v>
      </c>
      <c r="T26" s="2" t="str">
        <f ca="1">IFERROR(__xludf.DUMMYFUNCTION("GOOGLETRANSLATE(B26,""auto"",""is"")
"),"Flugvöllur aðal flugbraut")</f>
        <v>Flugvöllur aðal flugbraut</v>
      </c>
      <c r="U26" s="2" t="str">
        <f ca="1">IFERROR(__xludf.DUMMYFUNCTION("GOOGLETRANSLATE(B26,""auto"",""id"")
"),"Landasan pacu utama bandara")</f>
        <v>Landasan pacu utama bandara</v>
      </c>
      <c r="V26" s="2" t="str">
        <f ca="1">IFERROR(__xludf.DUMMYFUNCTION("GOOGLETRANSLATE(B26,""auto"",""it"")
"),"Pista principale dell'aeroporto")</f>
        <v>Pista principale dell'aeroporto</v>
      </c>
      <c r="W26" s="2" t="str">
        <f ca="1">IFERROR(__xludf.DUMMYFUNCTION("GOOGLETRANSLATE(B26,""auto"",""ja"")
"),"空港のメイン滑走路")</f>
        <v>空港のメイン滑走路</v>
      </c>
      <c r="X26" s="2" t="str">
        <f ca="1">IFERROR(__xludf.DUMMYFUNCTION("GOOGLETRANSLATE(B26,""auto"",""ko"")
"),"공항 주요 활주로")</f>
        <v>공항 주요 활주로</v>
      </c>
      <c r="Y26" s="2" t="str">
        <f ca="1">IFERROR(__xludf.DUMMYFUNCTION("GOOGLETRANSLATE(B26,""auto"",""lv"")
"),"Lidostas galvenā skrejceļa")</f>
        <v>Lidostas galvenā skrejceļa</v>
      </c>
      <c r="Z26" s="2" t="str">
        <f ca="1">IFERROR(__xludf.DUMMYFUNCTION("GOOGLETRANSLATE(B26,""auto"",""lt"")
"),"AirPort Pagrindinis kilimo ir tūpimo takas")</f>
        <v>AirPort Pagrindinis kilimo ir tūpimo takas</v>
      </c>
      <c r="AA26" s="1" t="str">
        <f ca="1">IFERROR(__xludf.DUMMYFUNCTION("GOOGLETRANSLATE(B26,""auto"",""no"")"),"Flyplass hovedbanen")</f>
        <v>Flyplass hovedbanen</v>
      </c>
      <c r="AB26" s="1" t="str">
        <f ca="1">IFERROR(__xludf.DUMMYFUNCTION("GOOGLETRANSLATE(B26,""auto"",""pl"")"),"Lotnisko główne pas startowy.")</f>
        <v>Lotnisko główne pas startowy.</v>
      </c>
      <c r="AC26" s="1" t="str">
        <f ca="1">IFERROR(__xludf.DUMMYFUNCTION("GOOGLETRANSLATE(B26,""auto"",""pt"")"),"Pista principal do aeroporto")</f>
        <v>Pista principal do aeroporto</v>
      </c>
      <c r="AD26" s="1" t="str">
        <f ca="1">IFERROR(__xludf.DUMMYFUNCTION("GOOGLETRANSLATE(B26,""auto"",""ro"")"),"Pista principală a aeroportului")</f>
        <v>Pista principală a aeroportului</v>
      </c>
      <c r="AE26" s="1" t="str">
        <f ca="1">IFERROR(__xludf.DUMMYFUNCTION("GOOGLETRANSLATE(B26,""auto"",""ru"")
"),"Аэропорт Главная ВПП")</f>
        <v>Аэропорт Главная ВПП</v>
      </c>
      <c r="AF26" s="1" t="str">
        <f ca="1">IFERROR(__xludf.DUMMYFUNCTION("GOOGLETRANSLATE(B26,""auto"",""sr"")"),"Аеродромска главна писта")</f>
        <v>Аеродромска главна писта</v>
      </c>
      <c r="AG26" s="1" t="str">
        <f ca="1">IFERROR(__xludf.DUMMYFUNCTION("GOOGLETRANSLATE(B26,""auto"",""zh"")"),"机场主跑道")</f>
        <v>机场主跑道</v>
      </c>
      <c r="AH26" s="1" t="str">
        <f ca="1">IFERROR(__xludf.DUMMYFUNCTION("GOOGLETRANSLATE(B26,""auto"",""sk"")"),"Hlavná dráha letiska")</f>
        <v>Hlavná dráha letiska</v>
      </c>
      <c r="AI26" s="1" t="str">
        <f ca="1">IFERROR(__xludf.DUMMYFUNCTION("GOOGLETRANSLATE(B26,""auto"",""sl"")
"),"Letališče glavna vzletno-steza")</f>
        <v>Letališče glavna vzletno-steza</v>
      </c>
      <c r="AJ26" s="1" t="str">
        <f ca="1">IFERROR(__xludf.DUMMYFUNCTION("GOOGLETRANSLATE(B26,""auto"",""es"")
"),"Aeropuerto de la pista principal")</f>
        <v>Aeropuerto de la pista principal</v>
      </c>
      <c r="AK26" s="1" t="str">
        <f ca="1">IFERROR(__xludf.DUMMYFUNCTION("GOOGLETRANSLATE(B26,""auto"",""sv"")
"),"Flygplatsens huvudbanan")</f>
        <v>Flygplatsens huvudbanan</v>
      </c>
      <c r="AL26" s="1" t="str">
        <f ca="1">IFERROR(__xludf.DUMMYFUNCTION("GOOGLETRANSLATE(B26,""auto"",""th"")
"),"รันเวย์หลักสนามบิน")</f>
        <v>รันเวย์หลักสนามบิน</v>
      </c>
      <c r="AM26" s="1" t="str">
        <f ca="1">IFERROR(__xludf.DUMMYFUNCTION("GOOGLETRANSLATE(B26,""auto"",""tr"")
"),"Havaalanı Ana Pist")</f>
        <v>Havaalanı Ana Pist</v>
      </c>
      <c r="AN26" s="1" t="str">
        <f ca="1">IFERROR(__xludf.DUMMYFUNCTION("GOOGLETRANSLATE(B26,""auto"",""ur"")
"),"ہوائی اڈے مین رن وے")</f>
        <v>ہوائی اڈے مین رن وے</v>
      </c>
      <c r="AO26" s="1" t="str">
        <f ca="1">IFERROR(__xludf.DUMMYFUNCTION("GOOGLETRANSLATE(B26,""auto"",""uk"")
"),"Аеропорт Головна Злітна смуга")</f>
        <v>Аеропорт Головна Злітна смуга</v>
      </c>
      <c r="AP26" s="1" t="str">
        <f ca="1">IFERROR(__xludf.DUMMYFUNCTION("GOOGLETRANSLATE(B26,""auto"",""vi"")
"),"Sân bay chính đường băng")</f>
        <v>Sân bay chính đường băng</v>
      </c>
    </row>
    <row r="27" spans="1:42" ht="14.4" x14ac:dyDescent="0.3">
      <c r="A27" s="1" t="s">
        <v>50</v>
      </c>
      <c r="B27" s="1" t="s">
        <v>51</v>
      </c>
      <c r="C27" s="3" t="str">
        <f ca="1">IFERROR(__xludf.DUMMYFUNCTION("GOOGLETRANSLATE(B27,""auto"",""ar"")
"),"محطة الركاب")</f>
        <v>محطة الركاب</v>
      </c>
      <c r="D27" s="3" t="str">
        <f ca="1">IFERROR(__xludf.DUMMYFUNCTION("GOOGLETRANSLATE(B27,""auto"",""bn"")
"),"যাত্রী টার্মিনাল")</f>
        <v>যাত্রী টার্মিনাল</v>
      </c>
      <c r="E27" s="3" t="str">
        <f ca="1">IFERROR(__xludf.DUMMYFUNCTION("GOOGLETRANSLATE(B27,""auto"",""pt"")"),"Terminal de passageiros")</f>
        <v>Terminal de passageiros</v>
      </c>
      <c r="F27" s="3" t="str">
        <f ca="1">IFERROR(__xludf.DUMMYFUNCTION("GOOGLETRANSLATE(B27,""auto"",""bg"")
"),"Пътнически терминал")</f>
        <v>Пътнически терминал</v>
      </c>
      <c r="G27" s="3" t="str">
        <f ca="1">IFERROR(__xludf.DUMMYFUNCTION("GOOGLETRANSLATE(B27,""auto"",""ca"")
"),"Terminal de passatgers")</f>
        <v>Terminal de passatgers</v>
      </c>
      <c r="H27" s="3" t="str">
        <f ca="1">IFERROR(__xludf.DUMMYFUNCTION("GOOGLETRANSLATE(B27,""auto"",""hr"")
"),"Putnički terminal")</f>
        <v>Putnički terminal</v>
      </c>
      <c r="I27" s="3" t="str">
        <f ca="1">IFERROR(__xludf.DUMMYFUNCTION("GOOGLETRANSLATE(B27,""auto"",""cs"")
"),"Terminál spolujezdce")</f>
        <v>Terminál spolujezdce</v>
      </c>
      <c r="J27" s="3" t="str">
        <f ca="1">IFERROR(__xludf.DUMMYFUNCTION("GOOGLETRANSLATE(B27,""auto"",""da"")
"),"Passagerterminal")</f>
        <v>Passagerterminal</v>
      </c>
      <c r="K27" s="3" t="str">
        <f ca="1">IFERROR(__xludf.DUMMYFUNCTION("GOOGLETRANSLATE(B27,""auto"",""nl"")
"),"Passagiersterminal")</f>
        <v>Passagiersterminal</v>
      </c>
      <c r="L27" s="3" t="str">
        <f ca="1">IFERROR(__xludf.DUMMYFUNCTION("GOOGLETRANSLATE(B27,""auto"",""et"")
"),"Reisijate terminal")</f>
        <v>Reisijate terminal</v>
      </c>
      <c r="M27" s="3" t="str">
        <f ca="1">IFERROR(__xludf.DUMMYFUNCTION("GOOGLETRANSLATE(B27,""auto"",""fil"")
"),"Pasahero terminal")</f>
        <v>Pasahero terminal</v>
      </c>
      <c r="N27" s="3" t="str">
        <f ca="1">IFERROR(__xludf.DUMMYFUNCTION("GOOGLETRANSLATE(B27,""auto"",""fi"")
"),"Matkustajaterminaali")</f>
        <v>Matkustajaterminaali</v>
      </c>
      <c r="O27" s="3" t="str">
        <f ca="1">IFERROR(__xludf.DUMMYFUNCTION("GOOGLETRANSLATE(B27,""auto"",""fr"")
"),"Terminal de passagers")</f>
        <v>Terminal de passagers</v>
      </c>
      <c r="P27" s="3" t="str">
        <f ca="1">IFERROR(__xludf.DUMMYFUNCTION("GOOGLETRANSLATE(B27,""auto"",""de"")
"),"Passagierterminal")</f>
        <v>Passagierterminal</v>
      </c>
      <c r="Q27" s="3" t="str">
        <f ca="1">IFERROR(__xludf.DUMMYFUNCTION("GOOGLETRANSLATE(B27,""auto"",""el"")
"),"Επιβατικό τερματικό")</f>
        <v>Επιβατικό τερματικό</v>
      </c>
      <c r="R27" s="2" t="str">
        <f ca="1">IFERROR(__xludf.DUMMYFUNCTION("GOOGLETRANSLATE(B27,""auto"",""hi"")
"),"यात्री टर्मिनल")</f>
        <v>यात्री टर्मिनल</v>
      </c>
      <c r="S27" s="2" t="str">
        <f ca="1">IFERROR(__xludf.DUMMYFUNCTION("GOOGLETRANSLATE(B27,""auto"",""hu"")
"),"Utasszállító terminál")</f>
        <v>Utasszállító terminál</v>
      </c>
      <c r="T27" s="2" t="str">
        <f ca="1">IFERROR(__xludf.DUMMYFUNCTION("GOOGLETRANSLATE(B27,""auto"",""is"")
"),"Farþegamiðstöð")</f>
        <v>Farþegamiðstöð</v>
      </c>
      <c r="U27" s="2" t="str">
        <f ca="1">IFERROR(__xludf.DUMMYFUNCTION("GOOGLETRANSLATE(B27,""auto"",""id"")
"),"Terminal penumpang.")</f>
        <v>Terminal penumpang.</v>
      </c>
      <c r="V27" s="2" t="str">
        <f ca="1">IFERROR(__xludf.DUMMYFUNCTION("GOOGLETRANSLATE(B27,""auto"",""it"")
"),"Terminal passeggeri.")</f>
        <v>Terminal passeggeri.</v>
      </c>
      <c r="W27" s="2" t="str">
        <f ca="1">IFERROR(__xludf.DUMMYFUNCTION("GOOGLETRANSLATE(B27,""auto"",""ja"")
"),"旅客ターミナル")</f>
        <v>旅客ターミナル</v>
      </c>
      <c r="X27" s="2" t="str">
        <f ca="1">IFERROR(__xludf.DUMMYFUNCTION("GOOGLETRANSLATE(B27,""auto"",""ko"")
"),"여객 터미널")</f>
        <v>여객 터미널</v>
      </c>
      <c r="Y27" s="2" t="str">
        <f ca="1">IFERROR(__xludf.DUMMYFUNCTION("GOOGLETRANSLATE(B27,""auto"",""lv"")
"),"Pasažieru termināls")</f>
        <v>Pasažieru termināls</v>
      </c>
      <c r="Z27" s="2" t="str">
        <f ca="1">IFERROR(__xludf.DUMMYFUNCTION("GOOGLETRANSLATE(B27,""auto"",""lt"")
"),"Keleivių terminalas")</f>
        <v>Keleivių terminalas</v>
      </c>
      <c r="AA27" s="1" t="str">
        <f ca="1">IFERROR(__xludf.DUMMYFUNCTION("GOOGLETRANSLATE(B27,""auto"",""no"")"),"Passasjerterminalen")</f>
        <v>Passasjerterminalen</v>
      </c>
      <c r="AB27" s="1" t="str">
        <f ca="1">IFERROR(__xludf.DUMMYFUNCTION("GOOGLETRANSLATE(B27,""auto"",""pl"")"),"Terminal pasażerski")</f>
        <v>Terminal pasażerski</v>
      </c>
      <c r="AC27" s="1" t="str">
        <f ca="1">IFERROR(__xludf.DUMMYFUNCTION("GOOGLETRANSLATE(B27,""auto"",""pt"")"),"Terminal de passageiros")</f>
        <v>Terminal de passageiros</v>
      </c>
      <c r="AD27" s="1" t="str">
        <f ca="1">IFERROR(__xludf.DUMMYFUNCTION("GOOGLETRANSLATE(B27,""auto"",""ro"")"),"Terminalul de pasageri")</f>
        <v>Terminalul de pasageri</v>
      </c>
      <c r="AE27" s="1" t="str">
        <f ca="1">IFERROR(__xludf.DUMMYFUNCTION("GOOGLETRANSLATE(B27,""auto"",""ru"")
"),"Пассажирский терминал")</f>
        <v>Пассажирский терминал</v>
      </c>
      <c r="AF27" s="1" t="str">
        <f ca="1">IFERROR(__xludf.DUMMYFUNCTION("GOOGLETRANSLATE(B27,""auto"",""sr"")"),"Путнички терминал")</f>
        <v>Путнички терминал</v>
      </c>
      <c r="AG27" s="1" t="str">
        <f ca="1">IFERROR(__xludf.DUMMYFUNCTION("GOOGLETRANSLATE(B27,""auto"",""zh"")"),"乘客终端")</f>
        <v>乘客终端</v>
      </c>
      <c r="AH27" s="1" t="str">
        <f ca="1">IFERROR(__xludf.DUMMYFUNCTION("GOOGLETRANSLATE(B27,""auto"",""sk"")"),"Terminál pre cestujúcich")</f>
        <v>Terminál pre cestujúcich</v>
      </c>
      <c r="AI27" s="1" t="str">
        <f ca="1">IFERROR(__xludf.DUMMYFUNCTION("GOOGLETRANSLATE(B27,""auto"",""sl"")
"),"Potniški terminal")</f>
        <v>Potniški terminal</v>
      </c>
      <c r="AJ27" s="1" t="str">
        <f ca="1">IFERROR(__xludf.DUMMYFUNCTION("GOOGLETRANSLATE(B27,""auto"",""es"")
"),"Terminal de pasajeros")</f>
        <v>Terminal de pasajeros</v>
      </c>
      <c r="AK27" s="1" t="str">
        <f ca="1">IFERROR(__xludf.DUMMYFUNCTION("GOOGLETRANSLATE(B27,""auto"",""sv"")
"),"Passagerarterminal")</f>
        <v>Passagerarterminal</v>
      </c>
      <c r="AL27" s="1" t="str">
        <f ca="1">IFERROR(__xludf.DUMMYFUNCTION("GOOGLETRANSLATE(B27,""auto"",""th"")
"),"ผู้โดยสาร")</f>
        <v>ผู้โดยสาร</v>
      </c>
      <c r="AM27" s="1" t="str">
        <f ca="1">IFERROR(__xludf.DUMMYFUNCTION("GOOGLETRANSLATE(B27,""auto"",""tr"")
"),"Yolcu terminali")</f>
        <v>Yolcu terminali</v>
      </c>
      <c r="AN27" s="1" t="str">
        <f ca="1">IFERROR(__xludf.DUMMYFUNCTION("GOOGLETRANSLATE(B27,""auto"",""ur"")
"),"مسافر ٹرمینل")</f>
        <v>مسافر ٹرمینل</v>
      </c>
      <c r="AO27" s="1" t="str">
        <f ca="1">IFERROR(__xludf.DUMMYFUNCTION("GOOGLETRANSLATE(B27,""auto"",""uk"")
"),"Пасажирський термінал")</f>
        <v>Пасажирський термінал</v>
      </c>
      <c r="AP27" s="1" t="str">
        <f ca="1">IFERROR(__xludf.DUMMYFUNCTION("GOOGLETRANSLATE(B27,""auto"",""vi"")
"),"Nhà thầu hành khách")</f>
        <v>Nhà thầu hành khách</v>
      </c>
    </row>
    <row r="28" spans="1:42" ht="14.4" x14ac:dyDescent="0.3">
      <c r="A28" s="1" t="s">
        <v>52</v>
      </c>
      <c r="B28" s="1" t="s">
        <v>53</v>
      </c>
      <c r="C28" s="3" t="str">
        <f ca="1">IFERROR(__xludf.DUMMYFUNCTION("GOOGLETRANSLATE(B28,""auto"",""ar"")
"),"شحنة المطار")</f>
        <v>شحنة المطار</v>
      </c>
      <c r="D28" s="3" t="str">
        <f ca="1">IFERROR(__xludf.DUMMYFUNCTION("GOOGLETRANSLATE(B28,""auto"",""bn"")
"),"বিমানবন্দর চালান")</f>
        <v>বিমানবন্দর চালান</v>
      </c>
      <c r="E28" s="3" t="str">
        <f ca="1">IFERROR(__xludf.DUMMYFUNCTION("GOOGLETRANSLATE(B28,""auto"",""pt"")"),"Consignação do aeroporto")</f>
        <v>Consignação do aeroporto</v>
      </c>
      <c r="F28" s="3" t="str">
        <f ca="1">IFERROR(__xludf.DUMMYFUNCTION("GOOGLETRANSLATE(B28,""auto"",""bg"")
"),"Изпращане на летище")</f>
        <v>Изпращане на летище</v>
      </c>
      <c r="G28" s="3" t="str">
        <f ca="1">IFERROR(__xludf.DUMMYFUNCTION("GOOGLETRANSLATE(B28,""auto"",""ca"")
"),"Enviament de l'aeroport")</f>
        <v>Enviament de l'aeroport</v>
      </c>
      <c r="H28" s="3" t="str">
        <f ca="1">IFERROR(__xludf.DUMMYFUNCTION("GOOGLETRANSLATE(B28,""auto"",""hr"")
"),"Zračna luka")</f>
        <v>Zračna luka</v>
      </c>
      <c r="I28" s="3" t="str">
        <f ca="1">IFERROR(__xludf.DUMMYFUNCTION("GOOGLETRANSLATE(B28,""auto"",""cs"")
"),"Zásilka na letišti")</f>
        <v>Zásilka na letišti</v>
      </c>
      <c r="J28" s="3" t="str">
        <f ca="1">IFERROR(__xludf.DUMMYFUNCTION("GOOGLETRANSLATE(B28,""auto"",""da"")
"),"Lufthavns forsendelse")</f>
        <v>Lufthavns forsendelse</v>
      </c>
      <c r="K28" s="3" t="str">
        <f ca="1">IFERROR(__xludf.DUMMYFUNCTION("GOOGLETRANSLATE(B28,""auto"",""nl"")
"),"Zending van luchthaven")</f>
        <v>Zending van luchthaven</v>
      </c>
      <c r="L28" s="3" t="str">
        <f ca="1">IFERROR(__xludf.DUMMYFUNCTION("GOOGLETRANSLATE(B28,""auto"",""et"")
"),"Lennujaama saadetis")</f>
        <v>Lennujaama saadetis</v>
      </c>
      <c r="M28" s="3" t="str">
        <f ca="1">IFERROR(__xludf.DUMMYFUNCTION("GOOGLETRANSLATE(B28,""auto"",""fil"")
"),"Airport Consignment.")</f>
        <v>Airport Consignment.</v>
      </c>
      <c r="N28" s="3" t="str">
        <f ca="1">IFERROR(__xludf.DUMMYFUNCTION("GOOGLETRANSLATE(B28,""auto"",""fi"")
"),"Airport Lähetys")</f>
        <v>Airport Lähetys</v>
      </c>
      <c r="O28" s="3" t="str">
        <f ca="1">IFERROR(__xludf.DUMMYFUNCTION("GOOGLETRANSLATE(B28,""auto"",""fr"")
"),"Consignation de l'aéroport")</f>
        <v>Consignation de l'aéroport</v>
      </c>
      <c r="P28" s="3" t="str">
        <f ca="1">IFERROR(__xludf.DUMMYFUNCTION("GOOGLETRANSLATE(B28,""auto"",""de"")
"),"Flughafen-Sendung.")</f>
        <v>Flughafen-Sendung.</v>
      </c>
      <c r="Q28" s="3" t="str">
        <f ca="1">IFERROR(__xludf.DUMMYFUNCTION("GOOGLETRANSLATE(B28,""auto"",""el"")
"),"Αποστολή του αεροδρομίου")</f>
        <v>Αποστολή του αεροδρομίου</v>
      </c>
      <c r="R28" s="2" t="str">
        <f ca="1">IFERROR(__xludf.DUMMYFUNCTION("GOOGLETRANSLATE(B28,""auto"",""hi"")
"),"हवाई अड्डे का खेप")</f>
        <v>हवाई अड्डे का खेप</v>
      </c>
      <c r="S28" s="2" t="str">
        <f ca="1">IFERROR(__xludf.DUMMYFUNCTION("GOOGLETRANSLATE(B28,""auto"",""hu"")
"),"Repülőtéri szállítmány")</f>
        <v>Repülőtéri szállítmány</v>
      </c>
      <c r="T28" s="2" t="str">
        <f ca="1">IFERROR(__xludf.DUMMYFUNCTION("GOOGLETRANSLATE(B28,""auto"",""is"")
"),"Airport sending")</f>
        <v>Airport sending</v>
      </c>
      <c r="U28" s="2" t="str">
        <f ca="1">IFERROR(__xludf.DUMMYFUNCTION("GOOGLETRANSLATE(B28,""auto"",""id"")
"),"Konsinyasi Bandara.")</f>
        <v>Konsinyasi Bandara.</v>
      </c>
      <c r="V28" s="2" t="str">
        <f ca="1">IFERROR(__xludf.DUMMYFUNCTION("GOOGLETRANSLATE(B28,""auto"",""it"")
"),"Spedizione all'aeroporto")</f>
        <v>Spedizione all'aeroporto</v>
      </c>
      <c r="W28" s="2" t="str">
        <f ca="1">IFERROR(__xludf.DUMMYFUNCTION("GOOGLETRANSLATE(B28,""auto"",""ja"")
"),"空港の委託")</f>
        <v>空港の委託</v>
      </c>
      <c r="X28" s="2" t="str">
        <f ca="1">IFERROR(__xludf.DUMMYFUNCTION("GOOGLETRANSLATE(B28,""auto"",""ko"")
"),"공항 위탁")</f>
        <v>공항 위탁</v>
      </c>
      <c r="Y28" s="2" t="str">
        <f ca="1">IFERROR(__xludf.DUMMYFUNCTION("GOOGLETRANSLATE(B28,""auto"",""lv"")
"),"Lidostas sūtījums")</f>
        <v>Lidostas sūtījums</v>
      </c>
      <c r="Z28" s="2" t="str">
        <f ca="1">IFERROR(__xludf.DUMMYFUNCTION("GOOGLETRANSLATE(B28,""auto"",""lt"")
"),"Oro uosto siunta")</f>
        <v>Oro uosto siunta</v>
      </c>
      <c r="AA28" s="1" t="str">
        <f ca="1">IFERROR(__xludf.DUMMYFUNCTION("GOOGLETRANSLATE(B28,""auto"",""no"")"),"Flyplassforsendelse")</f>
        <v>Flyplassforsendelse</v>
      </c>
      <c r="AB28" s="1" t="str">
        <f ca="1">IFERROR(__xludf.DUMMYFUNCTION("GOOGLETRANSLATE(B28,""auto"",""pl"")"),"Przesyłka lotniska")</f>
        <v>Przesyłka lotniska</v>
      </c>
      <c r="AC28" s="1" t="str">
        <f ca="1">IFERROR(__xludf.DUMMYFUNCTION("GOOGLETRANSLATE(B28,""auto"",""pt"")"),"Consignação do aeroporto")</f>
        <v>Consignação do aeroporto</v>
      </c>
      <c r="AD28" s="1" t="str">
        <f ca="1">IFERROR(__xludf.DUMMYFUNCTION("GOOGLETRANSLATE(B28,""auto"",""ro"")"),"Transportul aeroportului")</f>
        <v>Transportul aeroportului</v>
      </c>
      <c r="AE28" s="1" t="str">
        <f ca="1">IFERROR(__xludf.DUMMYFUNCTION("GOOGLETRANSLATE(B28,""auto"",""ru"")
"),"Консигнация аэропорта")</f>
        <v>Консигнация аэропорта</v>
      </c>
      <c r="AF28" s="1" t="str">
        <f ca="1">IFERROR(__xludf.DUMMYFUNCTION("GOOGLETRANSLATE(B28,""auto"",""sr"")"),"Аеродромска пошиљка")</f>
        <v>Аеродромска пошиљка</v>
      </c>
      <c r="AG28" s="1" t="str">
        <f ca="1">IFERROR(__xludf.DUMMYFUNCTION("GOOGLETRANSLATE(B28,""auto"",""zh"")"),"机场寄售")</f>
        <v>机场寄售</v>
      </c>
      <c r="AH28" s="1" t="str">
        <f ca="1">IFERROR(__xludf.DUMMYFUNCTION("GOOGLETRANSLATE(B28,""auto"",""sk"")"),"Zásielka letiska")</f>
        <v>Zásielka letiska</v>
      </c>
      <c r="AI28" s="1" t="str">
        <f ca="1">IFERROR(__xludf.DUMMYFUNCTION("GOOGLETRANSLATE(B28,""auto"",""sl"")
"),"Letališka pošiljka")</f>
        <v>Letališka pošiljka</v>
      </c>
      <c r="AJ28" s="1" t="str">
        <f ca="1">IFERROR(__xludf.DUMMYFUNCTION("GOOGLETRANSLATE(B28,""auto"",""es"")
"),"Consignación del aeropuerto")</f>
        <v>Consignación del aeropuerto</v>
      </c>
      <c r="AK28" s="1" t="str">
        <f ca="1">IFERROR(__xludf.DUMMYFUNCTION("GOOGLETRANSLATE(B28,""auto"",""sv"")
"),"AirPort Consignment")</f>
        <v>AirPort Consignment</v>
      </c>
      <c r="AL28" s="1" t="str">
        <f ca="1">IFERROR(__xludf.DUMMYFUNCTION("GOOGLETRANSLATE(B28,""auto"",""th"")
"),"ฝากสนามบิน")</f>
        <v>ฝากสนามบิน</v>
      </c>
      <c r="AM28" s="1" t="str">
        <f ca="1">IFERROR(__xludf.DUMMYFUNCTION("GOOGLETRANSLATE(B28,""auto"",""tr"")
"),"Havaalanı Konsinye")</f>
        <v>Havaalanı Konsinye</v>
      </c>
      <c r="AN28" s="1" t="str">
        <f ca="1">IFERROR(__xludf.DUMMYFUNCTION("GOOGLETRANSLATE(B28,""auto"",""ur"")
"),"ہوائی اڈے کی سازش")</f>
        <v>ہوائی اڈے کی سازش</v>
      </c>
      <c r="AO28" s="1" t="str">
        <f ca="1">IFERROR(__xludf.DUMMYFUNCTION("GOOGLETRANSLATE(B28,""auto"",""uk"")
"),"Партія аеропорту")</f>
        <v>Партія аеропорту</v>
      </c>
      <c r="AP28" s="1" t="str">
        <f ca="1">IFERROR(__xludf.DUMMYFUNCTION("GOOGLETRANSLATE(B28,""auto"",""vi"")
"),"ĐĂNG KÝ SÂN BAY")</f>
        <v>ĐĂNG KÝ SÂN BAY</v>
      </c>
    </row>
    <row r="29" spans="1:42" ht="14.4" x14ac:dyDescent="0.3">
      <c r="A29" s="1" t="s">
        <v>54</v>
      </c>
      <c r="B29" s="1" t="s">
        <v>55</v>
      </c>
      <c r="C29" s="3" t="str">
        <f ca="1">IFERROR(__xludf.DUMMYFUNCTION("GOOGLETRANSLATE(B29,""auto"",""ar"")
"),"سلطة المطارات")</f>
        <v>سلطة المطارات</v>
      </c>
      <c r="D29" s="3" t="str">
        <f ca="1">IFERROR(__xludf.DUMMYFUNCTION("GOOGLETRANSLATE(B29,""auto"",""bn"")
"),"বিমানবন্দর কর্তৃপক্ষ")</f>
        <v>বিমানবন্দর কর্তৃপক্ষ</v>
      </c>
      <c r="E29" s="3" t="str">
        <f ca="1">IFERROR(__xludf.DUMMYFUNCTION("GOOGLETRANSLATE(B29,""auto"",""pt"")"),"Autoridade Aeroportos")</f>
        <v>Autoridade Aeroportos</v>
      </c>
      <c r="F29" s="3" t="str">
        <f ca="1">IFERROR(__xludf.DUMMYFUNCTION("GOOGLETRANSLATE(B29,""auto"",""bg"")
"),"Летища")</f>
        <v>Летища</v>
      </c>
      <c r="G29" s="3" t="str">
        <f ca="1">IFERROR(__xludf.DUMMYFUNCTION("GOOGLETRANSLATE(B29,""auto"",""ca"")
"),"Autoritat Aeroports")</f>
        <v>Autoritat Aeroports</v>
      </c>
      <c r="H29" s="3" t="str">
        <f ca="1">IFERROR(__xludf.DUMMYFUNCTION("GOOGLETRANSLATE(B29,""auto"",""hr"")
"),"Zračne luke")</f>
        <v>Zračne luke</v>
      </c>
      <c r="I29" s="3" t="str">
        <f ca="1">IFERROR(__xludf.DUMMYFUNCTION("GOOGLETRANSLATE(B29,""auto"",""cs"")
"),"Autorita letiště")</f>
        <v>Autorita letiště</v>
      </c>
      <c r="J29" s="3" t="str">
        <f ca="1">IFERROR(__xludf.DUMMYFUNCTION("GOOGLETRANSLATE(B29,""auto"",""da"")
"),"Lufthavne Myndighed")</f>
        <v>Lufthavne Myndighed</v>
      </c>
      <c r="K29" s="3" t="str">
        <f ca="1">IFERROR(__xludf.DUMMYFUNCTION("GOOGLETRANSLATE(B29,""auto"",""nl"")
"),"Luchthavens")</f>
        <v>Luchthavens</v>
      </c>
      <c r="L29" s="3" t="str">
        <f ca="1">IFERROR(__xludf.DUMMYFUNCTION("GOOGLETRANSLATE(B29,""auto"",""et"")
"),"Lennujaamade asutus")</f>
        <v>Lennujaamade asutus</v>
      </c>
      <c r="M29" s="3" t="str">
        <f ca="1">IFERROR(__xludf.DUMMYFUNCTION("GOOGLETRANSLATE(B29,""auto"",""fil"")
"),"Awtoridad ng Paliparan")</f>
        <v>Awtoridad ng Paliparan</v>
      </c>
      <c r="N29" s="3" t="str">
        <f ca="1">IFERROR(__xludf.DUMMYFUNCTION("GOOGLETRANSLATE(B29,""auto"",""fi"")
"),"Lentokentät")</f>
        <v>Lentokentät</v>
      </c>
      <c r="O29" s="3" t="str">
        <f ca="1">IFERROR(__xludf.DUMMYFUNCTION("GOOGLETRANSLATE(B29,""auto"",""fr"")
"),"autorité des aéroports")</f>
        <v>autorité des aéroports</v>
      </c>
      <c r="P29" s="3" t="str">
        <f ca="1">IFERROR(__xludf.DUMMYFUNCTION("GOOGLETRANSLATE(B29,""auto"",""de"")
"),"Flughäfen Autorität")</f>
        <v>Flughäfen Autorität</v>
      </c>
      <c r="Q29" s="3" t="str">
        <f ca="1">IFERROR(__xludf.DUMMYFUNCTION("GOOGLETRANSLATE(B29,""auto"",""el"")
"),"Αρχή Αεροδρόμια")</f>
        <v>Αρχή Αεροδρόμια</v>
      </c>
      <c r="R29" s="2" t="str">
        <f ca="1">IFERROR(__xludf.DUMMYFUNCTION("GOOGLETRANSLATE(B29,""auto"",""hi"")
"),"हवाई अड्डे का अधिकार")</f>
        <v>हवाई अड्डे का अधिकार</v>
      </c>
      <c r="S29" s="2" t="str">
        <f ca="1">IFERROR(__xludf.DUMMYFUNCTION("GOOGLETRANSLATE(B29,""auto"",""hu"")
"),"repülőtéri hatóság")</f>
        <v>repülőtéri hatóság</v>
      </c>
      <c r="T29" s="2" t="str">
        <f ca="1">IFERROR(__xludf.DUMMYFUNCTION("GOOGLETRANSLATE(B29,""auto"",""is"")
"),"Flugvellir")</f>
        <v>Flugvellir</v>
      </c>
      <c r="U29" s="2" t="str">
        <f ca="1">IFERROR(__xludf.DUMMYFUNCTION("GOOGLETRANSLATE(B29,""auto"",""id"")
"),"Bandara otoritas")</f>
        <v>Bandara otoritas</v>
      </c>
      <c r="V29" s="2" t="str">
        <f ca="1">IFERROR(__xludf.DUMMYFUNCTION("GOOGLETRANSLATE(B29,""auto"",""it"")
"),"Autorità degli aeroporti")</f>
        <v>Autorità degli aeroporti</v>
      </c>
      <c r="W29" s="2" t="str">
        <f ca="1">IFERROR(__xludf.DUMMYFUNCTION("GOOGLETRANSLATE(B29,""auto"",""ja"")
"),"空港局")</f>
        <v>空港局</v>
      </c>
      <c r="X29" s="2" t="str">
        <f ca="1">IFERROR(__xludf.DUMMYFUNCTION("GOOGLETRANSLATE(B29,""auto"",""ko"")
"),"공항 기관")</f>
        <v>공항 기관</v>
      </c>
      <c r="Y29" s="2" t="str">
        <f ca="1">IFERROR(__xludf.DUMMYFUNCTION("GOOGLETRANSLATE(B29,""auto"",""lv"")
"),"Lidostu iestāde")</f>
        <v>Lidostu iestāde</v>
      </c>
      <c r="Z29" s="2" t="str">
        <f ca="1">IFERROR(__xludf.DUMMYFUNCTION("GOOGLETRANSLATE(B29,""auto"",""lt"")
"),"Oro uostų direkcija")</f>
        <v>Oro uostų direkcija</v>
      </c>
      <c r="AA29" s="1" t="str">
        <f ca="1">IFERROR(__xludf.DUMMYFUNCTION("GOOGLETRANSLATE(B29,""auto"",""no"")"),"Flyplassmyndighet")</f>
        <v>Flyplassmyndighet</v>
      </c>
      <c r="AB29" s="1" t="str">
        <f ca="1">IFERROR(__xludf.DUMMYFUNCTION("GOOGLETRANSLATE(B29,""auto"",""pl"")"),"Autorytet lotniskowy")</f>
        <v>Autorytet lotniskowy</v>
      </c>
      <c r="AC29" s="1" t="str">
        <f ca="1">IFERROR(__xludf.DUMMYFUNCTION("GOOGLETRANSLATE(B29,""auto"",""pt"")"),"Autoridade Aeroportos")</f>
        <v>Autoridade Aeroportos</v>
      </c>
      <c r="AD29" s="1" t="str">
        <f ca="1">IFERROR(__xludf.DUMMYFUNCTION("GOOGLETRANSLATE(B29,""auto"",""ro"")"),"Autoritatea Aeroporturilor")</f>
        <v>Autoritatea Aeroporturilor</v>
      </c>
      <c r="AE29" s="1" t="str">
        <f ca="1">IFERROR(__xludf.DUMMYFUNCTION("GOOGLETRANSLATE(B29,""auto"",""ru"")
"),"Аэропорты власти")</f>
        <v>Аэропорты власти</v>
      </c>
      <c r="AF29" s="1" t="str">
        <f ca="1">IFERROR(__xludf.DUMMYFUNCTION("GOOGLETRANSLATE(B29,""auto"",""sr"")"),"Аеродроми АУТРОЛ")</f>
        <v>Аеродроми АУТРОЛ</v>
      </c>
      <c r="AG29" s="1" t="str">
        <f ca="1">IFERROR(__xludf.DUMMYFUNCTION("GOOGLETRANSLATE(B29,""auto"",""zh"")"),"机场权威")</f>
        <v>机场权威</v>
      </c>
      <c r="AH29" s="1" t="str">
        <f ca="1">IFERROR(__xludf.DUMMYFUNCTION("GOOGLETRANSLATE(B29,""auto"",""sk"")"),"Orgán Letiská")</f>
        <v>Orgán Letiská</v>
      </c>
      <c r="AI29" s="1" t="str">
        <f ca="1">IFERROR(__xludf.DUMMYFUNCTION("GOOGLETRANSLATE(B29,""auto"",""sl"")
"),"Organ letališč")</f>
        <v>Organ letališč</v>
      </c>
      <c r="AJ29" s="1" t="str">
        <f ca="1">IFERROR(__xludf.DUMMYFUNCTION("GOOGLETRANSLATE(B29,""auto"",""es"")
"),"Autoridad de los aeropuertos")</f>
        <v>Autoridad de los aeropuertos</v>
      </c>
      <c r="AK29" s="1" t="str">
        <f ca="1">IFERROR(__xludf.DUMMYFUNCTION("GOOGLETRANSLATE(B29,""auto"",""sv"")
"),"Flygplatser")</f>
        <v>Flygplatser</v>
      </c>
      <c r="AL29" s="1" t="str">
        <f ca="1">IFERROR(__xludf.DUMMYFUNCTION("GOOGLETRANSLATE(B29,""auto"",""th"")
"),"อำนาจสนามบิน")</f>
        <v>อำนาจสนามบิน</v>
      </c>
      <c r="AM29" s="1" t="str">
        <f ca="1">IFERROR(__xludf.DUMMYFUNCTION("GOOGLETRANSLATE(B29,""auto"",""tr"")
"),"havaalanları otoritesi")</f>
        <v>havaalanları otoritesi</v>
      </c>
      <c r="AN29" s="1" t="str">
        <f ca="1">IFERROR(__xludf.DUMMYFUNCTION("GOOGLETRANSLATE(B29,""auto"",""ur"")
"),"ہوائی اڈے اتھارٹی")</f>
        <v>ہوائی اڈے اتھارٹی</v>
      </c>
      <c r="AO29" s="1" t="str">
        <f ca="1">IFERROR(__xludf.DUMMYFUNCTION("GOOGLETRANSLATE(B29,""auto"",""uk"")
"),"Аеропорти")</f>
        <v>Аеропорти</v>
      </c>
      <c r="AP29" s="1" t="str">
        <f ca="1">IFERROR(__xludf.DUMMYFUNCTION("GOOGLETRANSLATE(B29,""auto"",""vi"")
"),"Cơ quan sân bay")</f>
        <v>Cơ quan sân bay</v>
      </c>
    </row>
    <row r="30" spans="1:42" ht="14.4" x14ac:dyDescent="0.3">
      <c r="A30" s="1" t="s">
        <v>56</v>
      </c>
      <c r="B30" s="1" t="s">
        <v>57</v>
      </c>
      <c r="C30" s="3" t="str">
        <f ca="1">IFERROR(__xludf.DUMMYFUNCTION("GOOGLETRANSLATE(B30,""auto"",""ar"")
"),"توسيع المطار")</f>
        <v>توسيع المطار</v>
      </c>
      <c r="D30" s="3" t="str">
        <f ca="1">IFERROR(__xludf.DUMMYFUNCTION("GOOGLETRANSLATE(B30,""auto"",""bn"")
"),"বিমানবন্দর সম্প্রসারণ")</f>
        <v>বিমানবন্দর সম্প্রসারণ</v>
      </c>
      <c r="E30" s="3" t="str">
        <f ca="1">IFERROR(__xludf.DUMMYFUNCTION("GOOGLETRANSLATE(B30,""auto"",""pt"")"),"Expansão do aeroporto")</f>
        <v>Expansão do aeroporto</v>
      </c>
      <c r="F30" s="3" t="str">
        <f ca="1">IFERROR(__xludf.DUMMYFUNCTION("GOOGLETRANSLATE(B30,""auto"",""bg"")
"),"Разширяване на летището")</f>
        <v>Разширяване на летището</v>
      </c>
      <c r="G30" s="3" t="str">
        <f ca="1">IFERROR(__xludf.DUMMYFUNCTION("GOOGLETRANSLATE(B30,""auto"",""ca"")
"),"Expansió de l'aeroport")</f>
        <v>Expansió de l'aeroport</v>
      </c>
      <c r="H30" s="3" t="str">
        <f ca="1">IFERROR(__xludf.DUMMYFUNCTION("GOOGLETRANSLATE(B30,""auto"",""hr"")
"),"Ekspanzija zračne luke")</f>
        <v>Ekspanzija zračne luke</v>
      </c>
      <c r="I30" s="3" t="str">
        <f ca="1">IFERROR(__xludf.DUMMYFUNCTION("GOOGLETRANSLATE(B30,""auto"",""cs"")
"),"rozšíření letiště")</f>
        <v>rozšíření letiště</v>
      </c>
      <c r="J30" s="3" t="str">
        <f ca="1">IFERROR(__xludf.DUMMYFUNCTION("GOOGLETRANSLATE(B30,""auto"",""da"")
"),"Lufthavnsudvidelse.")</f>
        <v>Lufthavnsudvidelse.</v>
      </c>
      <c r="K30" s="3" t="str">
        <f ca="1">IFERROR(__xludf.DUMMYFUNCTION("GOOGLETRANSLATE(B30,""auto"",""nl"")
"),"luchthaven expansie")</f>
        <v>luchthaven expansie</v>
      </c>
      <c r="L30" s="3" t="str">
        <f ca="1">IFERROR(__xludf.DUMMYFUNCTION("GOOGLETRANSLATE(B30,""auto"",""et"")
"),"Lennujaama laienemine")</f>
        <v>Lennujaama laienemine</v>
      </c>
      <c r="M30" s="3" t="str">
        <f ca="1">IFERROR(__xludf.DUMMYFUNCTION("GOOGLETRANSLATE(B30,""auto"",""fil"")
"),"Pagpapalawak ng paliparan")</f>
        <v>Pagpapalawak ng paliparan</v>
      </c>
      <c r="N30" s="3" t="str">
        <f ca="1">IFERROR(__xludf.DUMMYFUNCTION("GOOGLETRANSLATE(B30,""auto"",""fi"")
"),"Lentokenttä laajennus")</f>
        <v>Lentokenttä laajennus</v>
      </c>
      <c r="O30" s="3" t="str">
        <f ca="1">IFERROR(__xludf.DUMMYFUNCTION("GOOGLETRANSLATE(B30,""auto"",""fr"")
"),"Expansion de l'aéroport")</f>
        <v>Expansion de l'aéroport</v>
      </c>
      <c r="P30" s="3" t="str">
        <f ca="1">IFERROR(__xludf.DUMMYFUNCTION("GOOGLETRANSLATE(B30,""auto"",""de"")
"),"Flughafenerweiterung.")</f>
        <v>Flughafenerweiterung.</v>
      </c>
      <c r="Q30" s="3" t="str">
        <f ca="1">IFERROR(__xludf.DUMMYFUNCTION("GOOGLETRANSLATE(B30,""auto"",""el"")
"),"επέκταση του αεροδρομίου")</f>
        <v>επέκταση του αεροδρομίου</v>
      </c>
      <c r="R30" s="2" t="str">
        <f ca="1">IFERROR(__xludf.DUMMYFUNCTION("GOOGLETRANSLATE(B30,""auto"",""hi"")
"),"हवाई अड्डे का विस्तार")</f>
        <v>हवाई अड्डे का विस्तार</v>
      </c>
      <c r="S30" s="2" t="str">
        <f ca="1">IFERROR(__xludf.DUMMYFUNCTION("GOOGLETRANSLATE(B30,""auto"",""hu"")
"),"Repülőtéri terjeszkedés")</f>
        <v>Repülőtéri terjeszkedés</v>
      </c>
      <c r="T30" s="2" t="str">
        <f ca="1">IFERROR(__xludf.DUMMYFUNCTION("GOOGLETRANSLATE(B30,""auto"",""is"")
"),"Flugvallarþensla")</f>
        <v>Flugvallarþensla</v>
      </c>
      <c r="U30" s="2" t="str">
        <f ca="1">IFERROR(__xludf.DUMMYFUNCTION("GOOGLETRANSLATE(B30,""auto"",""id"")
"),"ekspansi bandara")</f>
        <v>ekspansi bandara</v>
      </c>
      <c r="V30" s="2" t="str">
        <f ca="1">IFERROR(__xludf.DUMMYFUNCTION("GOOGLETRANSLATE(B30,""auto"",""it"")
"),"Espansione dell'aeroporto")</f>
        <v>Espansione dell'aeroporto</v>
      </c>
      <c r="W30" s="2" t="str">
        <f ca="1">IFERROR(__xludf.DUMMYFUNCTION("GOOGLETRANSLATE(B30,""auto"",""ja"")
"),"空港拡大")</f>
        <v>空港拡大</v>
      </c>
      <c r="X30" s="2" t="str">
        <f ca="1">IFERROR(__xludf.DUMMYFUNCTION("GOOGLETRANSLATE(B30,""auto"",""ko"")
"),"공항 확장")</f>
        <v>공항 확장</v>
      </c>
      <c r="Y30" s="2" t="str">
        <f ca="1">IFERROR(__xludf.DUMMYFUNCTION("GOOGLETRANSLATE(B30,""auto"",""lv"")
"),"Lidostas paplašināšana")</f>
        <v>Lidostas paplašināšana</v>
      </c>
      <c r="Z30" s="2" t="str">
        <f ca="1">IFERROR(__xludf.DUMMYFUNCTION("GOOGLETRANSLATE(B30,""auto"",""lt"")
"),"Oro uosto plėtra")</f>
        <v>Oro uosto plėtra</v>
      </c>
      <c r="AA30" s="1" t="str">
        <f ca="1">IFERROR(__xludf.DUMMYFUNCTION("GOOGLETRANSLATE(B30,""auto"",""no"")"),"Flyplassutvidelse")</f>
        <v>Flyplassutvidelse</v>
      </c>
      <c r="AB30" s="1" t="str">
        <f ca="1">IFERROR(__xludf.DUMMYFUNCTION("GOOGLETRANSLATE(B30,""auto"",""pl"")"),"Ekspansja lotniska")</f>
        <v>Ekspansja lotniska</v>
      </c>
      <c r="AC30" s="1" t="str">
        <f ca="1">IFERROR(__xludf.DUMMYFUNCTION("GOOGLETRANSLATE(B30,""auto"",""pt"")"),"Expansão do aeroporto")</f>
        <v>Expansão do aeroporto</v>
      </c>
      <c r="AD30" s="1" t="str">
        <f ca="1">IFERROR(__xludf.DUMMYFUNCTION("GOOGLETRANSLATE(B30,""auto"",""ro"")"),"Expansiunea aeroportului")</f>
        <v>Expansiunea aeroportului</v>
      </c>
      <c r="AE30" s="1" t="str">
        <f ca="1">IFERROR(__xludf.DUMMYFUNCTION("GOOGLETRANSLATE(B30,""auto"",""ru"")
"),"Расширение аэропорта")</f>
        <v>Расширение аэропорта</v>
      </c>
      <c r="AF30" s="1" t="str">
        <f ca="1">IFERROR(__xludf.DUMMYFUNCTION("GOOGLETRANSLATE(B30,""auto"",""sr"")"),"Аеродромска експанзија")</f>
        <v>Аеродромска експанзија</v>
      </c>
      <c r="AG30" s="1" t="str">
        <f ca="1">IFERROR(__xludf.DUMMYFUNCTION("GOOGLETRANSLATE(B30,""auto"",""zh"")"),"机场扩展")</f>
        <v>机场扩展</v>
      </c>
      <c r="AH30" s="1" t="str">
        <f ca="1">IFERROR(__xludf.DUMMYFUNCTION("GOOGLETRANSLATE(B30,""auto"",""sk"")"),"Rozšírenie letiska")</f>
        <v>Rozšírenie letiska</v>
      </c>
      <c r="AI30" s="1" t="str">
        <f ca="1">IFERROR(__xludf.DUMMYFUNCTION("GOOGLETRANSLATE(B30,""auto"",""sl"")
"),"Razširitev letališča")</f>
        <v>Razširitev letališča</v>
      </c>
      <c r="AJ30" s="1" t="str">
        <f ca="1">IFERROR(__xludf.DUMMYFUNCTION("GOOGLETRANSLATE(B30,""auto"",""es"")
"),"expansión del aeropuerto")</f>
        <v>expansión del aeropuerto</v>
      </c>
      <c r="AK30" s="1" t="str">
        <f ca="1">IFERROR(__xludf.DUMMYFUNCTION("GOOGLETRANSLATE(B30,""auto"",""sv"")
"),"Flygplatstransporter")</f>
        <v>Flygplatstransporter</v>
      </c>
      <c r="AL30" s="1" t="str">
        <f ca="1">IFERROR(__xludf.DUMMYFUNCTION("GOOGLETRANSLATE(B30,""auto"",""th"")
"),"การขยายสนามบิน")</f>
        <v>การขยายสนามบิน</v>
      </c>
      <c r="AM30" s="1" t="str">
        <f ca="1">IFERROR(__xludf.DUMMYFUNCTION("GOOGLETRANSLATE(B30,""auto"",""tr"")
"),"havaalanı genişleme")</f>
        <v>havaalanı genişleme</v>
      </c>
      <c r="AN30" s="1" t="str">
        <f ca="1">IFERROR(__xludf.DUMMYFUNCTION("GOOGLETRANSLATE(B30,""auto"",""ur"")
"),"ہوائی اڈے کی توسیع")</f>
        <v>ہوائی اڈے کی توسیع</v>
      </c>
      <c r="AO30" s="1" t="str">
        <f ca="1">IFERROR(__xludf.DUMMYFUNCTION("GOOGLETRANSLATE(B30,""auto"",""uk"")
"),"Експансія аеропорту")</f>
        <v>Експансія аеропорту</v>
      </c>
      <c r="AP30" s="1" t="str">
        <f ca="1">IFERROR(__xludf.DUMMYFUNCTION("GOOGLETRANSLATE(B30,""auto"",""vi"")
"),"Mở rộng sân bay")</f>
        <v>Mở rộng sân bay</v>
      </c>
    </row>
    <row r="31" spans="1:42" ht="14.4" x14ac:dyDescent="0.3">
      <c r="A31" s="1" t="s">
        <v>58</v>
      </c>
      <c r="B31" s="1" t="s">
        <v>59</v>
      </c>
      <c r="C31" s="3" t="str">
        <f ca="1">IFERROR(__xludf.DUMMYFUNCTION("GOOGLETRANSLATE(B31,""auto"",""ar"")
"),"مطار دولي")</f>
        <v>مطار دولي</v>
      </c>
      <c r="D31" s="3" t="str">
        <f ca="1">IFERROR(__xludf.DUMMYFUNCTION("GOOGLETRANSLATE(B31,""auto"",""bn"")
"),"আন্তর্জাতিক বিমানবন্দর")</f>
        <v>আন্তর্জাতিক বিমানবন্দর</v>
      </c>
      <c r="E31" s="3" t="str">
        <f ca="1">IFERROR(__xludf.DUMMYFUNCTION("GOOGLETRANSLATE(B31,""auto"",""pt"")"),"aeroporto Internacional")</f>
        <v>aeroporto Internacional</v>
      </c>
      <c r="F31" s="3" t="str">
        <f ca="1">IFERROR(__xludf.DUMMYFUNCTION("GOOGLETRANSLATE(B31,""auto"",""bg"")
"),"международно летище")</f>
        <v>международно летище</v>
      </c>
      <c r="G31" s="3" t="str">
        <f ca="1">IFERROR(__xludf.DUMMYFUNCTION("GOOGLETRANSLATE(B31,""auto"",""ca"")
"),"Aeroport internacional")</f>
        <v>Aeroport internacional</v>
      </c>
      <c r="H31" s="3" t="str">
        <f ca="1">IFERROR(__xludf.DUMMYFUNCTION("GOOGLETRANSLATE(B31,""auto"",""hr"")
"),"internacionalna zračna luka")</f>
        <v>internacionalna zračna luka</v>
      </c>
      <c r="I31" s="3" t="str">
        <f ca="1">IFERROR(__xludf.DUMMYFUNCTION("GOOGLETRANSLATE(B31,""auto"",""cs"")
"),"mezinárodní letiště")</f>
        <v>mezinárodní letiště</v>
      </c>
      <c r="J31" s="3" t="str">
        <f ca="1">IFERROR(__xludf.DUMMYFUNCTION("GOOGLETRANSLATE(B31,""auto"",""da"")
"),"International lufthavn")</f>
        <v>International lufthavn</v>
      </c>
      <c r="K31" s="3" t="str">
        <f ca="1">IFERROR(__xludf.DUMMYFUNCTION("GOOGLETRANSLATE(B31,""auto"",""nl"")
"),"internationaal vliegveld")</f>
        <v>internationaal vliegveld</v>
      </c>
      <c r="L31" s="3" t="str">
        <f ca="1">IFERROR(__xludf.DUMMYFUNCTION("GOOGLETRANSLATE(B31,""auto"",""et"")
"),"Rahvusvaheline lennujaam")</f>
        <v>Rahvusvaheline lennujaam</v>
      </c>
      <c r="M31" s="3" t="str">
        <f ca="1">IFERROR(__xludf.DUMMYFUNCTION("GOOGLETRANSLATE(B31,""auto"",""fil"")
"),"International Airport.")</f>
        <v>International Airport.</v>
      </c>
      <c r="N31" s="3" t="str">
        <f ca="1">IFERROR(__xludf.DUMMYFUNCTION("GOOGLETRANSLATE(B31,""auto"",""fi"")
"),"kansainvälinen lentokenttä")</f>
        <v>kansainvälinen lentokenttä</v>
      </c>
      <c r="O31" s="3" t="str">
        <f ca="1">IFERROR(__xludf.DUMMYFUNCTION("GOOGLETRANSLATE(B31,""auto"",""fr"")
"),"aéroport international")</f>
        <v>aéroport international</v>
      </c>
      <c r="P31" s="3" t="str">
        <f ca="1">IFERROR(__xludf.DUMMYFUNCTION("GOOGLETRANSLATE(B31,""auto"",""de"")
"),"Internationaler Flughafen")</f>
        <v>Internationaler Flughafen</v>
      </c>
      <c r="Q31" s="3" t="str">
        <f ca="1">IFERROR(__xludf.DUMMYFUNCTION("GOOGLETRANSLATE(B31,""auto"",""el"")
"),"Διεθνές Αεροδρόμιο")</f>
        <v>Διεθνές Αεροδρόμιο</v>
      </c>
      <c r="R31" s="2" t="str">
        <f ca="1">IFERROR(__xludf.DUMMYFUNCTION("GOOGLETRANSLATE(B31,""auto"",""hi"")
"),"अंतरराष्ट्रीय हवाई अड्डे")</f>
        <v>अंतरराष्ट्रीय हवाई अड्डे</v>
      </c>
      <c r="S31" s="2" t="str">
        <f ca="1">IFERROR(__xludf.DUMMYFUNCTION("GOOGLETRANSLATE(B31,""auto"",""hu"")
"),"nemzetközi repülőtér")</f>
        <v>nemzetközi repülőtér</v>
      </c>
      <c r="T31" s="2" t="str">
        <f ca="1">IFERROR(__xludf.DUMMYFUNCTION("GOOGLETRANSLATE(B31,""auto"",""is"")
"),"International Airport")</f>
        <v>International Airport</v>
      </c>
      <c r="U31" s="2" t="str">
        <f ca="1">IFERROR(__xludf.DUMMYFUNCTION("GOOGLETRANSLATE(B31,""auto"",""id"")
"),"Bandara Internasional")</f>
        <v>Bandara Internasional</v>
      </c>
      <c r="V31" s="2" t="str">
        <f ca="1">IFERROR(__xludf.DUMMYFUNCTION("GOOGLETRANSLATE(B31,""auto"",""it"")
"),"aeroporto internazionale")</f>
        <v>aeroporto internazionale</v>
      </c>
      <c r="W31" s="2" t="str">
        <f ca="1">IFERROR(__xludf.DUMMYFUNCTION("GOOGLETRANSLATE(B31,""auto"",""ja"")
"),"国際空港")</f>
        <v>国際空港</v>
      </c>
      <c r="X31" s="2" t="str">
        <f ca="1">IFERROR(__xludf.DUMMYFUNCTION("GOOGLETRANSLATE(B31,""auto"",""ko"")
"),"국제 공항")</f>
        <v>국제 공항</v>
      </c>
      <c r="Y31" s="2" t="str">
        <f ca="1">IFERROR(__xludf.DUMMYFUNCTION("GOOGLETRANSLATE(B31,""auto"",""lv"")
"),"Starptautiskā lidosta")</f>
        <v>Starptautiskā lidosta</v>
      </c>
      <c r="Z31" s="2" t="str">
        <f ca="1">IFERROR(__xludf.DUMMYFUNCTION("GOOGLETRANSLATE(B31,""auto"",""lt"")
"),"tarptautinis oro uostas")</f>
        <v>tarptautinis oro uostas</v>
      </c>
      <c r="AA31" s="1" t="str">
        <f ca="1">IFERROR(__xludf.DUMMYFUNCTION("GOOGLETRANSLATE(B31,""auto"",""no"")"),"Internasjonal flyplass")</f>
        <v>Internasjonal flyplass</v>
      </c>
      <c r="AB31" s="1" t="str">
        <f ca="1">IFERROR(__xludf.DUMMYFUNCTION("GOOGLETRANSLATE(B31,""auto"",""pl"")"),"międzynarodowe lotnisko")</f>
        <v>międzynarodowe lotnisko</v>
      </c>
      <c r="AC31" s="1" t="str">
        <f ca="1">IFERROR(__xludf.DUMMYFUNCTION("GOOGLETRANSLATE(B31,""auto"",""pt"")"),"aeroporto Internacional")</f>
        <v>aeroporto Internacional</v>
      </c>
      <c r="AD31" s="1" t="str">
        <f ca="1">IFERROR(__xludf.DUMMYFUNCTION("GOOGLETRANSLATE(B31,""auto"",""ro"")"),"aeroport internațional")</f>
        <v>aeroport internațional</v>
      </c>
      <c r="AE31" s="1" t="str">
        <f ca="1">IFERROR(__xludf.DUMMYFUNCTION("GOOGLETRANSLATE(B31,""auto"",""ru"")
"),"Международный аэропорт")</f>
        <v>Международный аэропорт</v>
      </c>
      <c r="AF31" s="1" t="str">
        <f ca="1">IFERROR(__xludf.DUMMYFUNCTION("GOOGLETRANSLATE(B31,""auto"",""sr"")"),"Међународни аеродром")</f>
        <v>Међународни аеродром</v>
      </c>
      <c r="AG31" s="1" t="str">
        <f ca="1">IFERROR(__xludf.DUMMYFUNCTION("GOOGLETRANSLATE(B31,""auto"",""zh"")"),"国际机场")</f>
        <v>国际机场</v>
      </c>
      <c r="AH31" s="1" t="str">
        <f ca="1">IFERROR(__xludf.DUMMYFUNCTION("GOOGLETRANSLATE(B31,""auto"",""sk"")"),"medzinárodné letisko")</f>
        <v>medzinárodné letisko</v>
      </c>
      <c r="AI31" s="1" t="str">
        <f ca="1">IFERROR(__xludf.DUMMYFUNCTION("GOOGLETRANSLATE(B31,""auto"",""sl"")
"),"Mednarodno letališče")</f>
        <v>Mednarodno letališče</v>
      </c>
      <c r="AJ31" s="1" t="str">
        <f ca="1">IFERROR(__xludf.DUMMYFUNCTION("GOOGLETRANSLATE(B31,""auto"",""es"")
"),"aeropuerto Internacional")</f>
        <v>aeropuerto Internacional</v>
      </c>
      <c r="AK31" s="1" t="str">
        <f ca="1">IFERROR(__xludf.DUMMYFUNCTION("GOOGLETRANSLATE(B31,""auto"",""sv"")
"),"internationell flygplats")</f>
        <v>internationell flygplats</v>
      </c>
      <c r="AL31" s="1" t="str">
        <f ca="1">IFERROR(__xludf.DUMMYFUNCTION("GOOGLETRANSLATE(B31,""auto"",""th"")
"),"สนามบินนานาชาติ")</f>
        <v>สนามบินนานาชาติ</v>
      </c>
      <c r="AM31" s="1" t="str">
        <f ca="1">IFERROR(__xludf.DUMMYFUNCTION("GOOGLETRANSLATE(B31,""auto"",""tr"")
"),"Uluslararası Havalimanı")</f>
        <v>Uluslararası Havalimanı</v>
      </c>
      <c r="AN31" s="1" t="str">
        <f ca="1">IFERROR(__xludf.DUMMYFUNCTION("GOOGLETRANSLATE(B31,""auto"",""ur"")
"),"بین الاقوامی ہوائی اڈے")</f>
        <v>بین الاقوامی ہوائی اڈے</v>
      </c>
      <c r="AO31" s="1" t="str">
        <f ca="1">IFERROR(__xludf.DUMMYFUNCTION("GOOGLETRANSLATE(B31,""auto"",""uk"")
"),"Міжнародний аеропорт")</f>
        <v>Міжнародний аеропорт</v>
      </c>
      <c r="AP31" s="1" t="str">
        <f ca="1">IFERROR(__xludf.DUMMYFUNCTION("GOOGLETRANSLATE(B31,""auto"",""vi"")
"),"sân bay quốc tế")</f>
        <v>sân bay quốc tế</v>
      </c>
    </row>
    <row r="32" spans="1:42" ht="14.4" x14ac:dyDescent="0.3">
      <c r="A32" s="1" t="s">
        <v>60</v>
      </c>
      <c r="B32" s="1" t="s">
        <v>61</v>
      </c>
      <c r="C32" s="3" t="str">
        <f ca="1">IFERROR(__xludf.DUMMYFUNCTION("GOOGLETRANSLATE(B32,""auto"",""ar"")
"),"مطارات المريلة")</f>
        <v>مطارات المريلة</v>
      </c>
      <c r="D32" s="3" t="str">
        <f ca="1">IFERROR(__xludf.DUMMYFUNCTION("GOOGLETRANSLATE(B32,""auto"",""bn"")
"),"বিমানবন্দর Apron.")</f>
        <v>বিমানবন্দর Apron.</v>
      </c>
      <c r="E32" s="3" t="str">
        <f ca="1">IFERROR(__xludf.DUMMYFUNCTION("GOOGLETRANSLATE(B32,""auto"",""pt"")"),"Avental dos aeroportos")</f>
        <v>Avental dos aeroportos</v>
      </c>
      <c r="F32" s="3" t="str">
        <f ca="1">IFERROR(__xludf.DUMMYFUNCTION("GOOGLETRANSLATE(B32,""auto"",""bg"")
"),"Летища Престилка")</f>
        <v>Летища Престилка</v>
      </c>
      <c r="G32" s="3" t="str">
        <f ca="1">IFERROR(__xludf.DUMMYFUNCTION("GOOGLETRANSLATE(B32,""auto"",""ca"")
"),"Aeroports de davantal")</f>
        <v>Aeroports de davantal</v>
      </c>
      <c r="H32" s="3" t="str">
        <f ca="1">IFERROR(__xludf.DUMMYFUNCTION("GOOGLETRANSLATE(B32,""auto"",""hr"")
"),"Zračne luke pregača")</f>
        <v>Zračne luke pregača</v>
      </c>
      <c r="I32" s="3" t="str">
        <f ca="1">IFERROR(__xludf.DUMMYFUNCTION("GOOGLETRANSLATE(B32,""auto"",""cs"")
"),"Letiště APRONE")</f>
        <v>Letiště APRONE</v>
      </c>
      <c r="J32" s="3" t="str">
        <f ca="1">IFERROR(__xludf.DUMMYFUNCTION("GOOGLETRANSLATE(B32,""auto"",""da"")
"),"Lufthavne Forklæde.")</f>
        <v>Lufthavne Forklæde.</v>
      </c>
      <c r="K32" s="3" t="str">
        <f ca="1">IFERROR(__xludf.DUMMYFUNCTION("GOOGLETRANSLATE(B32,""auto"",""nl"")
"),"Luchthavens schort")</f>
        <v>Luchthavens schort</v>
      </c>
      <c r="L32" s="3" t="str">
        <f ca="1">IFERROR(__xludf.DUMMYFUNCTION("GOOGLETRANSLATE(B32,""auto"",""et"")
"),"Lennujaamad põll")</f>
        <v>Lennujaamad põll</v>
      </c>
      <c r="M32" s="3" t="str">
        <f ca="1">IFERROR(__xludf.DUMMYFUNCTION("GOOGLETRANSLATE(B32,""auto"",""fil"")
"),"Mga paliparan Apron.")</f>
        <v>Mga paliparan Apron.</v>
      </c>
      <c r="N32" s="3" t="str">
        <f ca="1">IFERROR(__xludf.DUMMYFUNCTION("GOOGLETRANSLATE(B32,""auto"",""fi"")
"),"Lentokentät Esiliina")</f>
        <v>Lentokentät Esiliina</v>
      </c>
      <c r="O32" s="3" t="str">
        <f ca="1">IFERROR(__xludf.DUMMYFUNCTION("GOOGLETRANSLATE(B32,""auto"",""fr"")
"),"Tablier des aéroports")</f>
        <v>Tablier des aéroports</v>
      </c>
      <c r="P32" s="3" t="str">
        <f ca="1">IFERROR(__xludf.DUMMYFUNCTION("GOOGLETRANSLATE(B32,""auto"",""de"")
"),"Flughäfen Schürze")</f>
        <v>Flughäfen Schürze</v>
      </c>
      <c r="Q32" s="3" t="str">
        <f ca="1">IFERROR(__xludf.DUMMYFUNCTION("GOOGLETRANSLATE(B32,""auto"",""el"")
"),"αεροδρόμια ποδιά")</f>
        <v>αεροδρόμια ποδιά</v>
      </c>
      <c r="R32" s="2" t="str">
        <f ca="1">IFERROR(__xludf.DUMMYFUNCTION("GOOGLETRANSLATE(B32,""auto"",""hi"")
"),"हवाई अड्डे एप्रन")</f>
        <v>हवाई अड्डे एप्रन</v>
      </c>
      <c r="S32" s="2" t="str">
        <f ca="1">IFERROR(__xludf.DUMMYFUNCTION("GOOGLETRANSLATE(B32,""auto"",""hu"")
"),"Repülőterek kötény")</f>
        <v>Repülőterek kötény</v>
      </c>
      <c r="T32" s="2" t="str">
        <f ca="1">IFERROR(__xludf.DUMMYFUNCTION("GOOGLETRANSLATE(B32,""auto"",""is"")
"),"Flugvellir eru svuntir")</f>
        <v>Flugvellir eru svuntir</v>
      </c>
      <c r="U32" s="2" t="str">
        <f ca="1">IFERROR(__xludf.DUMMYFUNCTION("GOOGLETRANSLATE(B32,""auto"",""id"")
"),"Bandara Apron")</f>
        <v>Bandara Apron</v>
      </c>
      <c r="V32" s="2" t="str">
        <f ca="1">IFERROR(__xludf.DUMMYFUNCTION("GOOGLETRANSLATE(B32,""auto"",""it"")
"),"Grembiule aeroportuali")</f>
        <v>Grembiule aeroportuali</v>
      </c>
      <c r="W32" s="2" t="str">
        <f ca="1">IFERROR(__xludf.DUMMYFUNCTION("GOOGLETRANSLATE(B32,""auto"",""ja"")
"),"空港エプロン")</f>
        <v>空港エプロン</v>
      </c>
      <c r="X32" s="2" t="str">
        <f ca="1">IFERROR(__xludf.DUMMYFUNCTION("GOOGLETRANSLATE(B32,""auto"",""ko"")
"),"공항 앞치마")</f>
        <v>공항 앞치마</v>
      </c>
      <c r="Y32" s="2" t="str">
        <f ca="1">IFERROR(__xludf.DUMMYFUNCTION("GOOGLETRANSLATE(B32,""auto"",""lv"")
"),"Lidostas priekšauts")</f>
        <v>Lidostas priekšauts</v>
      </c>
      <c r="Z32" s="2" t="str">
        <f ca="1">IFERROR(__xludf.DUMMYFUNCTION("GOOGLETRANSLATE(B32,""auto"",""lt"")
"),"Oro uostai prijuostė")</f>
        <v>Oro uostai prijuostė</v>
      </c>
      <c r="AA32" s="1" t="str">
        <f ca="1">IFERROR(__xludf.DUMMYFUNCTION("GOOGLETRANSLATE(B32,""auto"",""no"")"),"Flyplasser Forkle")</f>
        <v>Flyplasser Forkle</v>
      </c>
      <c r="AB32" s="1" t="str">
        <f ca="1">IFERROR(__xludf.DUMMYFUNCTION("GOOGLETRANSLATE(B32,""auto"",""pl"")"),"Fartuch lotniczy")</f>
        <v>Fartuch lotniczy</v>
      </c>
      <c r="AC32" s="1" t="str">
        <f ca="1">IFERROR(__xludf.DUMMYFUNCTION("GOOGLETRANSLATE(B32,""auto"",""pt"")"),"Avental dos aeroportos")</f>
        <v>Avental dos aeroportos</v>
      </c>
      <c r="AD32" s="1" t="str">
        <f ca="1">IFERROR(__xludf.DUMMYFUNCTION("GOOGLETRANSLATE(B32,""auto"",""ro"")"),"Aeroporturi Apron.")</f>
        <v>Aeroporturi Apron.</v>
      </c>
      <c r="AE32" s="1" t="str">
        <f ca="1">IFERROR(__xludf.DUMMYFUNCTION("GOOGLETRANSLATE(B32,""auto"",""ru"")
"),"Аэропорты фартук")</f>
        <v>Аэропорты фартук</v>
      </c>
      <c r="AF32" s="1" t="str">
        <f ca="1">IFERROR(__xludf.DUMMYFUNCTION("GOOGLETRANSLATE(B32,""auto"",""sr"")"),"Аеродроми Прегача")</f>
        <v>Аеродроми Прегача</v>
      </c>
      <c r="AG32" s="1" t="str">
        <f ca="1">IFERROR(__xludf.DUMMYFUNCTION("GOOGLETRANSLATE(B32,""auto"",""zh"")"),"机场围裙")</f>
        <v>机场围裙</v>
      </c>
      <c r="AH32" s="1" t="str">
        <f ca="1">IFERROR(__xludf.DUMMYFUNCTION("GOOGLETRANSLATE(B32,""auto"",""sk"")"),"Letiská zástera")</f>
        <v>Letiská zástera</v>
      </c>
      <c r="AI32" s="1" t="str">
        <f ca="1">IFERROR(__xludf.DUMMYFUNCTION("GOOGLETRANSLATE(B32,""auto"",""sl"")
"),"letališča predpasnik.")</f>
        <v>letališča predpasnik.</v>
      </c>
      <c r="AJ32" s="1" t="str">
        <f ca="1">IFERROR(__xludf.DUMMYFUNCTION("GOOGLETRANSLATE(B32,""auto"",""es"")
"),"Aeropuertos delantal")</f>
        <v>Aeropuertos delantal</v>
      </c>
      <c r="AK32" s="1" t="str">
        <f ca="1">IFERROR(__xludf.DUMMYFUNCTION("GOOGLETRANSLATE(B32,""auto"",""sv"")
"),"Flygplatser förkläde")</f>
        <v>Flygplatser förkläde</v>
      </c>
      <c r="AL32" s="1" t="str">
        <f ca="1">IFERROR(__xludf.DUMMYFUNCTION("GOOGLETRANSLATE(B32,""auto"",""th"")
"),"ผ้ากันเปื้อนสนามบิน")</f>
        <v>ผ้ากันเปื้อนสนามบิน</v>
      </c>
      <c r="AM32" s="1" t="str">
        <f ca="1">IFERROR(__xludf.DUMMYFUNCTION("GOOGLETRANSLATE(B32,""auto"",""tr"")
"),"havaalanları önlüğü")</f>
        <v>havaalanları önlüğü</v>
      </c>
      <c r="AN32" s="1" t="str">
        <f ca="1">IFERROR(__xludf.DUMMYFUNCTION("GOOGLETRANSLATE(B32,""auto"",""ur"")
"),"ہوائی اڈے Apron.")</f>
        <v>ہوائی اڈے Apron.</v>
      </c>
      <c r="AO32" s="1" t="str">
        <f ca="1">IFERROR(__xludf.DUMMYFUNCTION("GOOGLETRANSLATE(B32,""auto"",""uk"")
"),"Аеропорти")</f>
        <v>Аеропорти</v>
      </c>
      <c r="AP32" s="1" t="str">
        <f ca="1">IFERROR(__xludf.DUMMYFUNCTION("GOOGLETRANSLATE(B32,""auto"",""vi"")
"),"sân bay tạp dề")</f>
        <v>sân bay tạp dề</v>
      </c>
    </row>
    <row r="33" spans="1:42" ht="14.4" x14ac:dyDescent="0.3">
      <c r="A33" s="1" t="s">
        <v>62</v>
      </c>
      <c r="B33" s="1" t="s">
        <v>63</v>
      </c>
      <c r="C33" s="3" t="str">
        <f ca="1">IFERROR(__xludf.DUMMYFUNCTION("GOOGLETRANSLATE(B33,""auto"",""ar"")
"),"المريلة")</f>
        <v>المريلة</v>
      </c>
      <c r="D33" s="3" t="str">
        <f ca="1">IFERROR(__xludf.DUMMYFUNCTION("GOOGLETRANSLATE(B33,""auto"",""bn"")
"),"apron.")</f>
        <v>apron.</v>
      </c>
      <c r="E33" s="3" t="str">
        <f ca="1">IFERROR(__xludf.DUMMYFUNCTION("GOOGLETRANSLATE(B33,""auto"",""pt"")"),"avental")</f>
        <v>avental</v>
      </c>
      <c r="F33" s="3" t="str">
        <f ca="1">IFERROR(__xludf.DUMMYFUNCTION("GOOGLETRANSLATE(B33,""auto"",""bg"")
"),"престилка")</f>
        <v>престилка</v>
      </c>
      <c r="G33" s="3" t="str">
        <f ca="1">IFERROR(__xludf.DUMMYFUNCTION("GOOGLETRANSLATE(B33,""auto"",""ca"")
"),"davantal")</f>
        <v>davantal</v>
      </c>
      <c r="H33" s="3" t="str">
        <f ca="1">IFERROR(__xludf.DUMMYFUNCTION("GOOGLETRANSLATE(B33,""auto"",""hr"")
"),"pregača")</f>
        <v>pregača</v>
      </c>
      <c r="I33" s="3" t="str">
        <f ca="1">IFERROR(__xludf.DUMMYFUNCTION("GOOGLETRANSLATE(B33,""auto"",""cs"")
"),"zástěra")</f>
        <v>zástěra</v>
      </c>
      <c r="J33" s="3" t="str">
        <f ca="1">IFERROR(__xludf.DUMMYFUNCTION("GOOGLETRANSLATE(B33,""auto"",""da"")
"),"forklæde")</f>
        <v>forklæde</v>
      </c>
      <c r="K33" s="3" t="str">
        <f ca="1">IFERROR(__xludf.DUMMYFUNCTION("GOOGLETRANSLATE(B33,""auto"",""nl"")
"),"schort")</f>
        <v>schort</v>
      </c>
      <c r="L33" s="3" t="str">
        <f ca="1">IFERROR(__xludf.DUMMYFUNCTION("GOOGLETRANSLATE(B33,""auto"",""et"")
"),"põll")</f>
        <v>põll</v>
      </c>
      <c r="M33" s="3" t="str">
        <f ca="1">IFERROR(__xludf.DUMMYFUNCTION("GOOGLETRANSLATE(B33,""auto"",""fil"")
"),"apron")</f>
        <v>apron</v>
      </c>
      <c r="N33" s="3" t="str">
        <f ca="1">IFERROR(__xludf.DUMMYFUNCTION("GOOGLETRANSLATE(B33,""auto"",""fi"")
"),"esiliina")</f>
        <v>esiliina</v>
      </c>
      <c r="O33" s="3" t="str">
        <f ca="1">IFERROR(__xludf.DUMMYFUNCTION("GOOGLETRANSLATE(B33,""auto"",""fr"")
"),"tablier")</f>
        <v>tablier</v>
      </c>
      <c r="P33" s="3" t="str">
        <f ca="1">IFERROR(__xludf.DUMMYFUNCTION("GOOGLETRANSLATE(B33,""auto"",""de"")
"),"Schürze")</f>
        <v>Schürze</v>
      </c>
      <c r="Q33" s="3" t="str">
        <f ca="1">IFERROR(__xludf.DUMMYFUNCTION("GOOGLETRANSLATE(B33,""auto"",""el"")
"),"ποδιά")</f>
        <v>ποδιά</v>
      </c>
      <c r="R33" s="2" t="str">
        <f ca="1">IFERROR(__xludf.DUMMYFUNCTION("GOOGLETRANSLATE(B33,""auto"",""hi"")
"),"तहबंद")</f>
        <v>तहबंद</v>
      </c>
      <c r="S33" s="2" t="str">
        <f ca="1">IFERROR(__xludf.DUMMYFUNCTION("GOOGLETRANSLATE(B33,""auto"",""hu"")
"),"kötény")</f>
        <v>kötény</v>
      </c>
      <c r="T33" s="2" t="str">
        <f ca="1">IFERROR(__xludf.DUMMYFUNCTION("GOOGLETRANSLATE(B33,""auto"",""is"")
"),"svuntur")</f>
        <v>svuntur</v>
      </c>
      <c r="U33" s="2" t="str">
        <f ca="1">IFERROR(__xludf.DUMMYFUNCTION("GOOGLETRANSLATE(B33,""auto"",""id"")
"),"celemek")</f>
        <v>celemek</v>
      </c>
      <c r="V33" s="2" t="str">
        <f ca="1">IFERROR(__xludf.DUMMYFUNCTION("GOOGLETRANSLATE(B33,""auto"",""it"")
"),"grembiule")</f>
        <v>grembiule</v>
      </c>
      <c r="W33" s="2" t="str">
        <f ca="1">IFERROR(__xludf.DUMMYFUNCTION("GOOGLETRANSLATE(B33,""auto"",""ja"")
"),"エプロン")</f>
        <v>エプロン</v>
      </c>
      <c r="X33" s="2" t="str">
        <f ca="1">IFERROR(__xludf.DUMMYFUNCTION("GOOGLETRANSLATE(B33,""auto"",""ko"")
"),"앞치마")</f>
        <v>앞치마</v>
      </c>
      <c r="Y33" s="2" t="str">
        <f ca="1">IFERROR(__xludf.DUMMYFUNCTION("GOOGLETRANSLATE(B33,""auto"",""lv"")
"),"priekšautiņš")</f>
        <v>priekšautiņš</v>
      </c>
      <c r="Z33" s="2" t="str">
        <f ca="1">IFERROR(__xludf.DUMMYFUNCTION("GOOGLETRANSLATE(B33,""auto"",""lt"")
"),"prijuostė")</f>
        <v>prijuostė</v>
      </c>
      <c r="AA33" s="1" t="str">
        <f ca="1">IFERROR(__xludf.DUMMYFUNCTION("GOOGLETRANSLATE(B33,""auto"",""no"")"),"forkle")</f>
        <v>forkle</v>
      </c>
      <c r="AB33" s="1" t="str">
        <f ca="1">IFERROR(__xludf.DUMMYFUNCTION("GOOGLETRANSLATE(B33,""auto"",""pl"")"),"Fartuch")</f>
        <v>Fartuch</v>
      </c>
      <c r="AC33" s="1" t="str">
        <f ca="1">IFERROR(__xludf.DUMMYFUNCTION("GOOGLETRANSLATE(B33,""auto"",""pt"")"),"avental")</f>
        <v>avental</v>
      </c>
      <c r="AD33" s="1" t="str">
        <f ca="1">IFERROR(__xludf.DUMMYFUNCTION("GOOGLETRANSLATE(B33,""auto"",""ro"")"),"şorţ")</f>
        <v>şorţ</v>
      </c>
      <c r="AE33" s="1" t="str">
        <f ca="1">IFERROR(__xludf.DUMMYFUNCTION("GOOGLETRANSLATE(B33,""auto"",""ru"")
"),"фартук")</f>
        <v>фартук</v>
      </c>
      <c r="AF33" s="1" t="str">
        <f ca="1">IFERROR(__xludf.DUMMYFUNCTION("GOOGLETRANSLATE(B33,""auto"",""sr"")"),"прегача")</f>
        <v>прегача</v>
      </c>
      <c r="AG33" s="1" t="str">
        <f ca="1">IFERROR(__xludf.DUMMYFUNCTION("GOOGLETRANSLATE(B33,""auto"",""zh"")"),"围裙")</f>
        <v>围裙</v>
      </c>
      <c r="AH33" s="1" t="str">
        <f ca="1">IFERROR(__xludf.DUMMYFUNCTION("GOOGLETRANSLATE(B33,""auto"",""sk"")"),"zástera")</f>
        <v>zástera</v>
      </c>
      <c r="AI33" s="1" t="str">
        <f ca="1">IFERROR(__xludf.DUMMYFUNCTION("GOOGLETRANSLATE(B33,""auto"",""sl"")
"),"predpasnik.")</f>
        <v>predpasnik.</v>
      </c>
      <c r="AJ33" s="1" t="str">
        <f ca="1">IFERROR(__xludf.DUMMYFUNCTION("GOOGLETRANSLATE(B33,""auto"",""es"")
"),"delantal")</f>
        <v>delantal</v>
      </c>
      <c r="AK33" s="1" t="str">
        <f ca="1">IFERROR(__xludf.DUMMYFUNCTION("GOOGLETRANSLATE(B33,""auto"",""sv"")
"),"förkläde")</f>
        <v>förkläde</v>
      </c>
      <c r="AL33" s="1" t="str">
        <f ca="1">IFERROR(__xludf.DUMMYFUNCTION("GOOGLETRANSLATE(B33,""auto"",""th"")
"),"ผ้ากันเปื้อน")</f>
        <v>ผ้ากันเปื้อน</v>
      </c>
      <c r="AM33" s="1" t="str">
        <f ca="1">IFERROR(__xludf.DUMMYFUNCTION("GOOGLETRANSLATE(B33,""auto"",""tr"")
"),"apron")</f>
        <v>apron</v>
      </c>
      <c r="AN33" s="1" t="str">
        <f ca="1">IFERROR(__xludf.DUMMYFUNCTION("GOOGLETRANSLATE(B33,""auto"",""ur"")
"),"تہبند")</f>
        <v>تہبند</v>
      </c>
      <c r="AO33" s="1" t="str">
        <f ca="1">IFERROR(__xludf.DUMMYFUNCTION("GOOGLETRANSLATE(B33,""auto"",""uk"")
"),"фартух")</f>
        <v>фартух</v>
      </c>
      <c r="AP33" s="1" t="str">
        <f ca="1">IFERROR(__xludf.DUMMYFUNCTION("GOOGLETRANSLATE(B33,""auto"",""vi"")
"),"tạp dề")</f>
        <v>tạp dề</v>
      </c>
    </row>
    <row r="34" spans="1:42" ht="14.4" x14ac:dyDescent="0.3">
      <c r="A34" s="1" t="s">
        <v>64</v>
      </c>
      <c r="B34" s="1" t="s">
        <v>65</v>
      </c>
      <c r="C34" s="3" t="str">
        <f ca="1">IFERROR(__xludf.DUMMYFUNCTION("GOOGLETRANSLATE(B34,""auto"",""ar"")
"),"مشروع المطار")</f>
        <v>مشروع المطار</v>
      </c>
      <c r="D34" s="3" t="str">
        <f ca="1">IFERROR(__xludf.DUMMYFUNCTION("GOOGLETRANSLATE(B34,""auto"",""bn"")
"),"বিমানবন্দর প্রকল্প")</f>
        <v>বিমানবন্দর প্রকল্প</v>
      </c>
      <c r="E34" s="3" t="str">
        <f ca="1">IFERROR(__xludf.DUMMYFUNCTION("GOOGLETRANSLATE(B34,""auto"",""pt"")"),"projeto do aeroporto")</f>
        <v>projeto do aeroporto</v>
      </c>
      <c r="F34" s="3" t="str">
        <f ca="1">IFERROR(__xludf.DUMMYFUNCTION("GOOGLETRANSLATE(B34,""auto"",""bg"")
"),"Летищен проект")</f>
        <v>Летищен проект</v>
      </c>
      <c r="G34" s="3" t="str">
        <f ca="1">IFERROR(__xludf.DUMMYFUNCTION("GOOGLETRANSLATE(B34,""auto"",""ca"")
"),"Projecte de l'aeroport")</f>
        <v>Projecte de l'aeroport</v>
      </c>
      <c r="H34" s="3" t="str">
        <f ca="1">IFERROR(__xludf.DUMMYFUNCTION("GOOGLETRANSLATE(B34,""auto"",""hr"")
"),"zračna luka")</f>
        <v>zračna luka</v>
      </c>
      <c r="I34" s="3" t="str">
        <f ca="1">IFERROR(__xludf.DUMMYFUNCTION("GOOGLETRANSLATE(B34,""auto"",""cs"")
"),"Projekt letiště")</f>
        <v>Projekt letiště</v>
      </c>
      <c r="J34" s="3" t="str">
        <f ca="1">IFERROR(__xludf.DUMMYFUNCTION("GOOGLETRANSLATE(B34,""auto"",""da"")
"),"Airport Project.")</f>
        <v>Airport Project.</v>
      </c>
      <c r="K34" s="3" t="str">
        <f ca="1">IFERROR(__xludf.DUMMYFUNCTION("GOOGLETRANSLATE(B34,""auto"",""nl"")
"),"luchthavenproject")</f>
        <v>luchthavenproject</v>
      </c>
      <c r="L34" s="3" t="str">
        <f ca="1">IFERROR(__xludf.DUMMYFUNCTION("GOOGLETRANSLATE(B34,""auto"",""et"")
"),"lennujaama projekt")</f>
        <v>lennujaama projekt</v>
      </c>
      <c r="M34" s="3" t="str">
        <f ca="1">IFERROR(__xludf.DUMMYFUNCTION("GOOGLETRANSLATE(B34,""auto"",""fil"")
"),"Proyekto ng paliparan")</f>
        <v>Proyekto ng paliparan</v>
      </c>
      <c r="N34" s="3" t="str">
        <f ca="1">IFERROR(__xludf.DUMMYFUNCTION("GOOGLETRANSLATE(B34,""auto"",""fi"")
"),"Lentokenttähanke")</f>
        <v>Lentokenttähanke</v>
      </c>
      <c r="O34" s="3" t="str">
        <f ca="1">IFERROR(__xludf.DUMMYFUNCTION("GOOGLETRANSLATE(B34,""auto"",""fr"")
"),"projet d'aéroport")</f>
        <v>projet d'aéroport</v>
      </c>
      <c r="P34" s="3" t="str">
        <f ca="1">IFERROR(__xludf.DUMMYFUNCTION("GOOGLETRANSLATE(B34,""auto"",""de"")
"),"Flughafenprojekt.")</f>
        <v>Flughafenprojekt.</v>
      </c>
      <c r="Q34" s="3" t="str">
        <f ca="1">IFERROR(__xludf.DUMMYFUNCTION("GOOGLETRANSLATE(B34,""auto"",""el"")
"),"Έργο Αεροδρομίου")</f>
        <v>Έργο Αεροδρομίου</v>
      </c>
      <c r="R34" s="2" t="str">
        <f ca="1">IFERROR(__xludf.DUMMYFUNCTION("GOOGLETRANSLATE(B34,""auto"",""hi"")
"),"हवाई अड्डा परियोजना")</f>
        <v>हवाई अड्डा परियोजना</v>
      </c>
      <c r="S34" s="2" t="str">
        <f ca="1">IFERROR(__xludf.DUMMYFUNCTION("GOOGLETRANSLATE(B34,""auto"",""hu"")
"),"repülőtéri projekt")</f>
        <v>repülőtéri projekt</v>
      </c>
      <c r="T34" s="2" t="str">
        <f ca="1">IFERROR(__xludf.DUMMYFUNCTION("GOOGLETRANSLATE(B34,""auto"",""is"")
"),"Airport Project.")</f>
        <v>Airport Project.</v>
      </c>
      <c r="U34" s="2" t="str">
        <f ca="1">IFERROR(__xludf.DUMMYFUNCTION("GOOGLETRANSLATE(B34,""auto"",""id"")
"),"proyek bandara")</f>
        <v>proyek bandara</v>
      </c>
      <c r="V34" s="2" t="str">
        <f ca="1">IFERROR(__xludf.DUMMYFUNCTION("GOOGLETRANSLATE(B34,""auto"",""it"")
"),"Progetto aeroporto")</f>
        <v>Progetto aeroporto</v>
      </c>
      <c r="W34" s="2" t="str">
        <f ca="1">IFERROR(__xludf.DUMMYFUNCTION("GOOGLETRANSLATE(B34,""auto"",""ja"")
"),"空港プロジェクト")</f>
        <v>空港プロジェクト</v>
      </c>
      <c r="X34" s="2" t="str">
        <f ca="1">IFERROR(__xludf.DUMMYFUNCTION("GOOGLETRANSLATE(B34,""auto"",""ko"")
"),"공항 프로젝트")</f>
        <v>공항 프로젝트</v>
      </c>
      <c r="Y34" s="2" t="str">
        <f ca="1">IFERROR(__xludf.DUMMYFUNCTION("GOOGLETRANSLATE(B34,""auto"",""lv"")
"),"lidostas projekts")</f>
        <v>lidostas projekts</v>
      </c>
      <c r="Z34" s="2" t="str">
        <f ca="1">IFERROR(__xludf.DUMMYFUNCTION("GOOGLETRANSLATE(B34,""auto"",""lt"")
"),"Oro uosto projektas")</f>
        <v>Oro uosto projektas</v>
      </c>
      <c r="AA34" s="1" t="str">
        <f ca="1">IFERROR(__xludf.DUMMYFUNCTION("GOOGLETRANSLATE(B34,""auto"",""no"")"),"Flyplassprosjekt")</f>
        <v>Flyplassprosjekt</v>
      </c>
      <c r="AB34" s="1" t="str">
        <f ca="1">IFERROR(__xludf.DUMMYFUNCTION("GOOGLETRANSLATE(B34,""auto"",""pl"")"),"Projekt lotniska")</f>
        <v>Projekt lotniska</v>
      </c>
      <c r="AC34" s="1" t="str">
        <f ca="1">IFERROR(__xludf.DUMMYFUNCTION("GOOGLETRANSLATE(B34,""auto"",""pt"")"),"projeto do aeroporto")</f>
        <v>projeto do aeroporto</v>
      </c>
      <c r="AD34" s="1" t="str">
        <f ca="1">IFERROR(__xludf.DUMMYFUNCTION("GOOGLETRANSLATE(B34,""auto"",""ro"")"),"Proiectul Aeroportului")</f>
        <v>Proiectul Aeroportului</v>
      </c>
      <c r="AE34" s="1" t="str">
        <f ca="1">IFERROR(__xludf.DUMMYFUNCTION("GOOGLETRANSLATE(B34,""auto"",""ru"")
"),"Проект аэропорта")</f>
        <v>Проект аэропорта</v>
      </c>
      <c r="AF34" s="1" t="str">
        <f ca="1">IFERROR(__xludf.DUMMYFUNCTION("GOOGLETRANSLATE(B34,""auto"",""sr"")"),"Аеродромски пројекат")</f>
        <v>Аеродромски пројекат</v>
      </c>
      <c r="AG34" s="1" t="str">
        <f ca="1">IFERROR(__xludf.DUMMYFUNCTION("GOOGLETRANSLATE(B34,""auto"",""zh"")"),"机场项目")</f>
        <v>机场项目</v>
      </c>
      <c r="AH34" s="1" t="str">
        <f ca="1">IFERROR(__xludf.DUMMYFUNCTION("GOOGLETRANSLATE(B34,""auto"",""sk"")"),"letisko")</f>
        <v>letisko</v>
      </c>
      <c r="AI34" s="1" t="str">
        <f ca="1">IFERROR(__xludf.DUMMYFUNCTION("GOOGLETRANSLATE(B34,""auto"",""sl"")
"),"Projekt letališča")</f>
        <v>Projekt letališča</v>
      </c>
      <c r="AJ34" s="1" t="str">
        <f ca="1">IFERROR(__xludf.DUMMYFUNCTION("GOOGLETRANSLATE(B34,""auto"",""es"")
"),"proyecto de aeropuerto")</f>
        <v>proyecto de aeropuerto</v>
      </c>
      <c r="AK34" s="1" t="str">
        <f ca="1">IFERROR(__xludf.DUMMYFUNCTION("GOOGLETRANSLATE(B34,""auto"",""sv"")
"),"Flygplatsprojekt")</f>
        <v>Flygplatsprojekt</v>
      </c>
      <c r="AL34" s="1" t="str">
        <f ca="1">IFERROR(__xludf.DUMMYFUNCTION("GOOGLETRANSLATE(B34,""auto"",""th"")
"),"โครงการสนามบิน")</f>
        <v>โครงการสนามบิน</v>
      </c>
      <c r="AM34" s="1" t="str">
        <f ca="1">IFERROR(__xludf.DUMMYFUNCTION("GOOGLETRANSLATE(B34,""auto"",""tr"")
"),"Havaalanı Projesi")</f>
        <v>Havaalanı Projesi</v>
      </c>
      <c r="AN34" s="1" t="str">
        <f ca="1">IFERROR(__xludf.DUMMYFUNCTION("GOOGLETRANSLATE(B34,""auto"",""ur"")
"),"ہوائی اڈے پراجیکٹ")</f>
        <v>ہوائی اڈے پراجیکٹ</v>
      </c>
      <c r="AO34" s="1" t="str">
        <f ca="1">IFERROR(__xludf.DUMMYFUNCTION("GOOGLETRANSLATE(B34,""auto"",""uk"")
"),"Проект аеропорту")</f>
        <v>Проект аеропорту</v>
      </c>
      <c r="AP34" s="1" t="str">
        <f ca="1">IFERROR(__xludf.DUMMYFUNCTION("GOOGLETRANSLATE(B34,""auto"",""vi"")
"),"Dự án sân bay")</f>
        <v>Dự án sân bay</v>
      </c>
    </row>
    <row r="35" spans="1:42" ht="14.4" x14ac:dyDescent="0.3">
      <c r="A35" s="1" t="s">
        <v>66</v>
      </c>
      <c r="B35" s="1" t="s">
        <v>67</v>
      </c>
      <c r="C35" s="3" t="str">
        <f ca="1">IFERROR(__xludf.DUMMYFUNCTION("GOOGLETRANSLATE(B35,""auto"",""ar"")
"),"مطار")</f>
        <v>مطار</v>
      </c>
      <c r="D35" s="3" t="str">
        <f ca="1">IFERROR(__xludf.DUMMYFUNCTION("GOOGLETRANSLATE(B35,""auto"",""bn"")
"),"এয়ারফিল্ড")</f>
        <v>এয়ারফিল্ড</v>
      </c>
      <c r="E35" s="3" t="str">
        <f ca="1">IFERROR(__xludf.DUMMYFUNCTION("GOOGLETRANSLATE(B35,""auto"",""pt"")"),"aeródromo")</f>
        <v>aeródromo</v>
      </c>
      <c r="F35" s="3" t="str">
        <f ca="1">IFERROR(__xludf.DUMMYFUNCTION("GOOGLETRANSLATE(B35,""auto"",""bg"")
"),"Летище")</f>
        <v>Летище</v>
      </c>
      <c r="G35" s="3" t="str">
        <f ca="1">IFERROR(__xludf.DUMMYFUNCTION("GOOGLETRANSLATE(B35,""auto"",""ca"")
"),"airfamp")</f>
        <v>airfamp</v>
      </c>
      <c r="H35" s="3" t="str">
        <f ca="1">IFERROR(__xludf.DUMMYFUNCTION("GOOGLETRANSLATE(B35,""auto"",""hr"")
"),"zračna luka")</f>
        <v>zračna luka</v>
      </c>
      <c r="I35" s="3" t="str">
        <f ca="1">IFERROR(__xludf.DUMMYFUNCTION("GOOGLETRANSLATE(B35,""auto"",""cs"")
"),"letiště")</f>
        <v>letiště</v>
      </c>
      <c r="J35" s="3" t="str">
        <f ca="1">IFERROR(__xludf.DUMMYFUNCTION("GOOGLETRANSLATE(B35,""auto"",""da"")
"),"Airfield.")</f>
        <v>Airfield.</v>
      </c>
      <c r="K35" s="3" t="str">
        <f ca="1">IFERROR(__xludf.DUMMYFUNCTION("GOOGLETRANSLATE(B35,""auto"",""nl"")
"),"vliegveld")</f>
        <v>vliegveld</v>
      </c>
      <c r="L35" s="3" t="str">
        <f ca="1">IFERROR(__xludf.DUMMYFUNCTION("GOOGLETRANSLATE(B35,""auto"",""et"")
"),"lennuvälja")</f>
        <v>lennuvälja</v>
      </c>
      <c r="M35" s="3" t="str">
        <f ca="1">IFERROR(__xludf.DUMMYFUNCTION("GOOGLETRANSLATE(B35,""auto"",""fil"")
"),"paliparan")</f>
        <v>paliparan</v>
      </c>
      <c r="N35" s="3" t="str">
        <f ca="1">IFERROR(__xludf.DUMMYFUNCTION("GOOGLETRANSLATE(B35,""auto"",""fi"")
"),"lentokenttä")</f>
        <v>lentokenttä</v>
      </c>
      <c r="O35" s="3" t="str">
        <f ca="1">IFERROR(__xludf.DUMMYFUNCTION("GOOGLETRANSLATE(B35,""auto"",""fr"")
"),"aérodrome")</f>
        <v>aérodrome</v>
      </c>
      <c r="P35" s="3" t="str">
        <f ca="1">IFERROR(__xludf.DUMMYFUNCTION("GOOGLETRANSLATE(B35,""auto"",""de"")
"),"Flugplatz")</f>
        <v>Flugplatz</v>
      </c>
      <c r="Q35" s="3" t="str">
        <f ca="1">IFERROR(__xludf.DUMMYFUNCTION("GOOGLETRANSLATE(B35,""auto"",""el"")
"),"αεροδρόμιο")</f>
        <v>αεροδρόμιο</v>
      </c>
      <c r="R35" s="2" t="str">
        <f ca="1">IFERROR(__xludf.DUMMYFUNCTION("GOOGLETRANSLATE(B35,""auto"",""hi"")
"),"एयरफील्ड")</f>
        <v>एयरफील्ड</v>
      </c>
      <c r="S35" s="2" t="str">
        <f ca="1">IFERROR(__xludf.DUMMYFUNCTION("GOOGLETRANSLATE(B35,""auto"",""hu"")
"),"repülőtér")</f>
        <v>repülőtér</v>
      </c>
      <c r="T35" s="2" t="str">
        <f ca="1">IFERROR(__xludf.DUMMYFUNCTION("GOOGLETRANSLATE(B35,""auto"",""is"")
"),"flugvellir")</f>
        <v>flugvellir</v>
      </c>
      <c r="U35" s="2" t="str">
        <f ca="1">IFERROR(__xludf.DUMMYFUNCTION("GOOGLETRANSLATE(B35,""auto"",""id"")
"),"lapangan terbang")</f>
        <v>lapangan terbang</v>
      </c>
      <c r="V35" s="2" t="str">
        <f ca="1">IFERROR(__xludf.DUMMYFUNCTION("GOOGLETRANSLATE(B35,""auto"",""it"")
"),"Airfield.")</f>
        <v>Airfield.</v>
      </c>
      <c r="W35" s="2" t="str">
        <f ca="1">IFERROR(__xludf.DUMMYFUNCTION("GOOGLETRANSLATE(B35,""auto"",""ja"")
"),"エアフィールド")</f>
        <v>エアフィールド</v>
      </c>
      <c r="X35" s="2" t="str">
        <f ca="1">IFERROR(__xludf.DUMMYFUNCTION("GOOGLETRANSLATE(B35,""auto"",""ko"")
"),"비행장")</f>
        <v>비행장</v>
      </c>
      <c r="Y35" s="2" t="str">
        <f ca="1">IFERROR(__xludf.DUMMYFUNCTION("GOOGLETRANSLATE(B35,""auto"",""lv"")
"),"lidlauks")</f>
        <v>lidlauks</v>
      </c>
      <c r="Z35" s="2" t="str">
        <f ca="1">IFERROR(__xludf.DUMMYFUNCTION("GOOGLETRANSLATE(B35,""auto"",""lt"")
"),"Oro uostas")</f>
        <v>Oro uostas</v>
      </c>
      <c r="AA35" s="1" t="str">
        <f ca="1">IFERROR(__xludf.DUMMYFUNCTION("GOOGLETRANSLATE(B35,""auto"",""no"")"),"Airfield.")</f>
        <v>Airfield.</v>
      </c>
      <c r="AB35" s="1" t="str">
        <f ca="1">IFERROR(__xludf.DUMMYFUNCTION("GOOGLETRANSLATE(B35,""auto"",""pl"")"),"lotnisko")</f>
        <v>lotnisko</v>
      </c>
      <c r="AC35" s="1" t="str">
        <f ca="1">IFERROR(__xludf.DUMMYFUNCTION("GOOGLETRANSLATE(B35,""auto"",""pt"")"),"aeródromo")</f>
        <v>aeródromo</v>
      </c>
      <c r="AD35" s="1" t="str">
        <f ca="1">IFERROR(__xludf.DUMMYFUNCTION("GOOGLETRANSLATE(B35,""auto"",""ro"")"),"aerodrom")</f>
        <v>aerodrom</v>
      </c>
      <c r="AE35" s="1" t="str">
        <f ca="1">IFERROR(__xludf.DUMMYFUNCTION("GOOGLETRANSLATE(B35,""auto"",""ru"")
"),"аэродром")</f>
        <v>аэродром</v>
      </c>
      <c r="AF35" s="1" t="str">
        <f ca="1">IFERROR(__xludf.DUMMYFUNCTION("GOOGLETRANSLATE(B35,""auto"",""sr"")"),"аеродром")</f>
        <v>аеродром</v>
      </c>
      <c r="AG35" s="1" t="str">
        <f ca="1">IFERROR(__xludf.DUMMYFUNCTION("GOOGLETRANSLATE(B35,""auto"",""zh"")"),"机场")</f>
        <v>机场</v>
      </c>
      <c r="AH35" s="1" t="str">
        <f ca="1">IFERROR(__xludf.DUMMYFUNCTION("GOOGLETRANSLATE(B35,""auto"",""sk"")"),"letisko")</f>
        <v>letisko</v>
      </c>
      <c r="AI35" s="1" t="str">
        <f ca="1">IFERROR(__xludf.DUMMYFUNCTION("GOOGLETRANSLATE(B35,""auto"",""sl"")
"),"Letališče.")</f>
        <v>Letališče.</v>
      </c>
      <c r="AJ35" s="1" t="str">
        <f ca="1">IFERROR(__xludf.DUMMYFUNCTION("GOOGLETRANSLATE(B35,""auto"",""es"")
"),"aeródromo")</f>
        <v>aeródromo</v>
      </c>
      <c r="AK35" s="1" t="str">
        <f ca="1">IFERROR(__xludf.DUMMYFUNCTION("GOOGLETRANSLATE(B35,""auto"",""sv"")
"),"flygfält")</f>
        <v>flygfält</v>
      </c>
      <c r="AL35" s="1" t="str">
        <f ca="1">IFERROR(__xludf.DUMMYFUNCTION("GOOGLETRANSLATE(B35,""auto"",""th"")
"),"สนามบิน")</f>
        <v>สนามบิน</v>
      </c>
      <c r="AM35" s="1" t="str">
        <f ca="1">IFERROR(__xludf.DUMMYFUNCTION("GOOGLETRANSLATE(B35,""auto"",""tr"")
"),"havaalanı")</f>
        <v>havaalanı</v>
      </c>
      <c r="AN35" s="1" t="str">
        <f ca="1">IFERROR(__xludf.DUMMYFUNCTION("GOOGLETRANSLATE(B35,""auto"",""ur"")
"),"ہوائی اڈے")</f>
        <v>ہوائی اڈے</v>
      </c>
      <c r="AO35" s="1" t="str">
        <f ca="1">IFERROR(__xludf.DUMMYFUNCTION("GOOGLETRANSLATE(B35,""auto"",""uk"")
"),"аеродром")</f>
        <v>аеродром</v>
      </c>
      <c r="AP35" s="1" t="str">
        <f ca="1">IFERROR(__xludf.DUMMYFUNCTION("GOOGLETRANSLATE(B35,""auto"",""vi"")
"),"sân bay")</f>
        <v>sân bay</v>
      </c>
    </row>
    <row r="36" spans="1:42" ht="14.4" x14ac:dyDescent="0.3">
      <c r="A36" s="1" t="s">
        <v>68</v>
      </c>
      <c r="B36" s="1" t="s">
        <v>69</v>
      </c>
      <c r="C36" s="3" t="str">
        <f ca="1">IFERROR(__xludf.DUMMYFUNCTION("GOOGLETRANSLATE(B36,""auto"",""ar"")
"),"airtstrip.")</f>
        <v>airtstrip.</v>
      </c>
      <c r="D36" s="3" t="str">
        <f ca="1">IFERROR(__xludf.DUMMYFUNCTION("GOOGLETRANSLATE(B36,""auto"",""bn"")
"),"এয়ারস্ট্রিপ")</f>
        <v>এয়ারস্ট্রিপ</v>
      </c>
      <c r="E36" s="3" t="str">
        <f ca="1">IFERROR(__xludf.DUMMYFUNCTION("GOOGLETRANSLATE(B36,""auto"",""pt"")"),"pistola de pista")</f>
        <v>pistola de pista</v>
      </c>
      <c r="F36" s="3" t="str">
        <f ca="1">IFERROR(__xludf.DUMMYFUNCTION("GOOGLETRANSLATE(B36,""auto"",""bg"")
"),"Airstrip.")</f>
        <v>Airstrip.</v>
      </c>
      <c r="G36" s="3" t="str">
        <f ca="1">IFERROR(__xludf.DUMMYFUNCTION("GOOGLETRANSLATE(B36,""auto"",""ca"")
"),"ferllada")</f>
        <v>ferllada</v>
      </c>
      <c r="H36" s="3" t="str">
        <f ca="1">IFERROR(__xludf.DUMMYFUNCTION("GOOGLETRANSLATE(B36,""auto"",""hr"")
"),"airstrip")</f>
        <v>airstrip</v>
      </c>
      <c r="I36" s="3" t="str">
        <f ca="1">IFERROR(__xludf.DUMMYFUNCTION("GOOGLETRANSLATE(B36,""auto"",""cs"")
"),"airstrigh")</f>
        <v>airstrigh</v>
      </c>
      <c r="J36" s="3" t="str">
        <f ca="1">IFERROR(__xludf.DUMMYFUNCTION("GOOGLETRANSLATE(B36,""auto"",""da"")
"),"Airstrip")</f>
        <v>Airstrip</v>
      </c>
      <c r="K36" s="3" t="str">
        <f ca="1">IFERROR(__xludf.DUMMYFUNCTION("GOOGLETRANSLATE(B36,""auto"",""nl"")
"),"landingsbaan")</f>
        <v>landingsbaan</v>
      </c>
      <c r="L36" s="3" t="str">
        <f ca="1">IFERROR(__xludf.DUMMYFUNCTION("GOOGLETRANSLATE(B36,""auto"",""et"")
"),"airstrip")</f>
        <v>airstrip</v>
      </c>
      <c r="M36" s="3" t="str">
        <f ca="1">IFERROR(__xludf.DUMMYFUNCTION("GOOGLETRANSLATE(B36,""auto"",""fil"")
"),"Airstrip.")</f>
        <v>Airstrip.</v>
      </c>
      <c r="N36" s="3" t="str">
        <f ca="1">IFERROR(__xludf.DUMMYFUNCTION("GOOGLETRANSLATE(B36,""auto"",""fi"")
"),"kiitorata")</f>
        <v>kiitorata</v>
      </c>
      <c r="O36" s="3" t="str">
        <f ca="1">IFERROR(__xludf.DUMMYFUNCTION("GOOGLETRANSLATE(B36,""auto"",""fr"")
"),"tirable")</f>
        <v>tirable</v>
      </c>
      <c r="P36" s="3" t="str">
        <f ca="1">IFERROR(__xludf.DUMMYFUNCTION("GOOGLETRANSLATE(B36,""auto"",""de"")
"),"Luftstreifen")</f>
        <v>Luftstreifen</v>
      </c>
      <c r="Q36" s="3" t="str">
        <f ca="1">IFERROR(__xludf.DUMMYFUNCTION("GOOGLETRANSLATE(B36,""auto"",""el"")
"),"διάδρομος προσγειώσεως")</f>
        <v>διάδρομος προσγειώσεως</v>
      </c>
      <c r="R36" s="2" t="str">
        <f ca="1">IFERROR(__xludf.DUMMYFUNCTION("GOOGLETRANSLATE(B36,""auto"",""hi"")
"),"हवाई पट्टी")</f>
        <v>हवाई पट्टी</v>
      </c>
      <c r="S36" s="2" t="str">
        <f ca="1">IFERROR(__xludf.DUMMYFUNCTION("GOOGLETRANSLATE(B36,""auto"",""hu"")
"),"felszállópálya")</f>
        <v>felszállópálya</v>
      </c>
      <c r="T36" s="2" t="str">
        <f ca="1">IFERROR(__xludf.DUMMYFUNCTION("GOOGLETRANSLATE(B36,""auto"",""is"")
"),"Airstrip.")</f>
        <v>Airstrip.</v>
      </c>
      <c r="U36" s="2" t="str">
        <f ca="1">IFERROR(__xludf.DUMMYFUNCTION("GOOGLETRANSLATE(B36,""auto"",""id"")
"),"Airstrip.")</f>
        <v>Airstrip.</v>
      </c>
      <c r="V36" s="2" t="str">
        <f ca="1">IFERROR(__xludf.DUMMYFUNCTION("GOOGLETRANSLATE(B36,""auto"",""it"")
"),"Airstrip.")</f>
        <v>Airstrip.</v>
      </c>
      <c r="W36" s="2" t="str">
        <f ca="1">IFERROR(__xludf.DUMMYFUNCTION("GOOGLETRANSLATE(B36,""auto"",""ja"")
"),"エーラーストリップ")</f>
        <v>エーラーストリップ</v>
      </c>
      <c r="X36" s="2" t="str">
        <f ca="1">IFERROR(__xludf.DUMMYFUNCTION("GOOGLETRANSLATE(B36,""auto"",""ko"")
"),"활주로")</f>
        <v>활주로</v>
      </c>
      <c r="Y36" s="2" t="str">
        <f ca="1">IFERROR(__xludf.DUMMYFUNCTION("GOOGLETRANSLATE(B36,""auto"",""lv"")
"),"gaisa pārvadātājs")</f>
        <v>gaisa pārvadātājs</v>
      </c>
      <c r="Z36" s="2" t="str">
        <f ca="1">IFERROR(__xludf.DUMMYFUNCTION("GOOGLETRANSLATE(B36,""auto"",""lt"")
"),"airstrip.")</f>
        <v>airstrip.</v>
      </c>
      <c r="AA36" s="1" t="str">
        <f ca="1">IFERROR(__xludf.DUMMYFUNCTION("GOOGLETRANSLATE(B36,""auto"",""no"")"),"Airstrip.")</f>
        <v>Airstrip.</v>
      </c>
      <c r="AB36" s="1" t="str">
        <f ca="1">IFERROR(__xludf.DUMMYFUNCTION("GOOGLETRANSLATE(B36,""auto"",""pl"")"),"lądowisko")</f>
        <v>lądowisko</v>
      </c>
      <c r="AC36" s="1" t="str">
        <f ca="1">IFERROR(__xludf.DUMMYFUNCTION("GOOGLETRANSLATE(B36,""auto"",""pt"")"),"pistola de pista")</f>
        <v>pistola de pista</v>
      </c>
      <c r="AD36" s="1" t="str">
        <f ca="1">IFERROR(__xludf.DUMMYFUNCTION("GOOGLETRANSLATE(B36,""auto"",""ro"")"),"Airstrip.")</f>
        <v>Airstrip.</v>
      </c>
      <c r="AE36" s="1" t="str">
        <f ca="1">IFERROR(__xludf.DUMMYFUNCTION("GOOGLETRANSLATE(B36,""auto"",""ru"")
"),"воздушная полость")</f>
        <v>воздушная полость</v>
      </c>
      <c r="AF36" s="1" t="str">
        <f ca="1">IFERROR(__xludf.DUMMYFUNCTION("GOOGLETRANSLATE(B36,""auto"",""sr"")"),"ваздушни ваздух")</f>
        <v>ваздушни ваздух</v>
      </c>
      <c r="AG36" s="1" t="str">
        <f ca="1">IFERROR(__xludf.DUMMYFUNCTION("GOOGLETRANSLATE(B36,""auto"",""zh"")"),"空运")</f>
        <v>空运</v>
      </c>
      <c r="AH36" s="1" t="str">
        <f ca="1">IFERROR(__xludf.DUMMYFUNCTION("GOOGLETRANSLATE(B36,""auto"",""sk"")"),"letecký")</f>
        <v>letecký</v>
      </c>
      <c r="AI36" s="1" t="str">
        <f ca="1">IFERROR(__xludf.DUMMYFUNCTION("GOOGLETRANSLATE(B36,""auto"",""sl"")
"),"Airstrip.")</f>
        <v>Airstrip.</v>
      </c>
      <c r="AJ36" s="1" t="str">
        <f ca="1">IFERROR(__xludf.DUMMYFUNCTION("GOOGLETRANSLATE(B36,""auto"",""es"")
"),"pista de aterrizaje")</f>
        <v>pista de aterrizaje</v>
      </c>
      <c r="AK36" s="1" t="str">
        <f ca="1">IFERROR(__xludf.DUMMYFUNCTION("GOOGLETRANSLATE(B36,""auto"",""sv"")
"),"flygbana")</f>
        <v>flygbana</v>
      </c>
      <c r="AL36" s="1" t="str">
        <f ca="1">IFERROR(__xludf.DUMMYFUNCTION("GOOGLETRANSLATE(B36,""auto"",""th"")
"),"ลมบ้าหมู")</f>
        <v>ลมบ้าหมู</v>
      </c>
      <c r="AM36" s="1" t="str">
        <f ca="1">IFERROR(__xludf.DUMMYFUNCTION("GOOGLETRANSLATE(B36,""auto"",""tr"")
"),"airstrip")</f>
        <v>airstrip</v>
      </c>
      <c r="AN36" s="1" t="str">
        <f ca="1">IFERROR(__xludf.DUMMYFUNCTION("GOOGLETRANSLATE(B36,""auto"",""ur"")
"),"ہوائی جہاز")</f>
        <v>ہوائی جہاز</v>
      </c>
      <c r="AO36" s="1" t="str">
        <f ca="1">IFERROR(__xludf.DUMMYFUNCTION("GOOGLETRANSLATE(B36,""auto"",""uk"")
"),"повітряний удар")</f>
        <v>повітряний удар</v>
      </c>
      <c r="AP36" s="1" t="str">
        <f ca="1">IFERROR(__xludf.DUMMYFUNCTION("GOOGLETRANSLATE(B36,""auto"",""vi"")
"),"Airstrip.")</f>
        <v>Airstrip.</v>
      </c>
    </row>
    <row r="37" spans="1:42" ht="14.4" x14ac:dyDescent="0.3">
      <c r="A37" s="1" t="s">
        <v>70</v>
      </c>
      <c r="B37" s="1" t="s">
        <v>71</v>
      </c>
      <c r="C37" s="3" t="str">
        <f ca="1">IFERROR(__xludf.DUMMYFUNCTION("GOOGLETRANSLATE(B37,""auto"",""ar"")
"),"برج مراقبة الحركة الجوية")</f>
        <v>برج مراقبة الحركة الجوية</v>
      </c>
      <c r="D37" s="3" t="str">
        <f ca="1">IFERROR(__xludf.DUMMYFUNCTION("GOOGLETRANSLATE(B37,""auto"",""bn"")
"),"এয়ার ট্রাফিক কন্ট্রোল টাওয়ার")</f>
        <v>এয়ার ট্রাফিক কন্ট্রোল টাওয়ার</v>
      </c>
      <c r="E37" s="3" t="str">
        <f ca="1">IFERROR(__xludf.DUMMYFUNCTION("GOOGLETRANSLATE(B37,""auto"",""pt"")"),"torre de controle de tráfego aéreo")</f>
        <v>torre de controle de tráfego aéreo</v>
      </c>
      <c r="F37" s="3" t="str">
        <f ca="1">IFERROR(__xludf.DUMMYFUNCTION("GOOGLETRANSLATE(B37,""auto"",""bg"")
"),"Кула за контрол на въздушното движение")</f>
        <v>Кула за контрол на въздушното движение</v>
      </c>
      <c r="G37" s="3" t="str">
        <f ca="1">IFERROR(__xludf.DUMMYFUNCTION("GOOGLETRANSLATE(B37,""auto"",""ca"")
"),"Torre de control de trànsit aeri")</f>
        <v>Torre de control de trànsit aeri</v>
      </c>
      <c r="H37" s="3" t="str">
        <f ca="1">IFERROR(__xludf.DUMMYFUNCTION("GOOGLETRANSLATE(B37,""auto"",""hr"")
"),"toranj za kontrolu zračnog prometa")</f>
        <v>toranj za kontrolu zračnog prometa</v>
      </c>
      <c r="I37" s="3" t="str">
        <f ca="1">IFERROR(__xludf.DUMMYFUNCTION("GOOGLETRANSLATE(B37,""auto"",""cs"")
"),"Řídící věž letového provozu")</f>
        <v>Řídící věž letového provozu</v>
      </c>
      <c r="J37" s="3" t="str">
        <f ca="1">IFERROR(__xludf.DUMMYFUNCTION("GOOGLETRANSLATE(B37,""auto"",""da"")
"),"Air Traffic Control Tower")</f>
        <v>Air Traffic Control Tower</v>
      </c>
      <c r="K37" s="3" t="str">
        <f ca="1">IFERROR(__xludf.DUMMYFUNCTION("GOOGLETRANSLATE(B37,""auto"",""nl"")
"),"luchtverkeersleiding toren")</f>
        <v>luchtverkeersleiding toren</v>
      </c>
      <c r="L37" s="3" t="str">
        <f ca="1">IFERROR(__xludf.DUMMYFUNCTION("GOOGLETRANSLATE(B37,""auto"",""et"")
"),"Lennuliikluse juhtimistorn")</f>
        <v>Lennuliikluse juhtimistorn</v>
      </c>
      <c r="M37" s="3" t="str">
        <f ca="1">IFERROR(__xludf.DUMMYFUNCTION("GOOGLETRANSLATE(B37,""auto"",""fil"")
"),"Air Traffic Control Tower.")</f>
        <v>Air Traffic Control Tower.</v>
      </c>
      <c r="N37" s="3" t="str">
        <f ca="1">IFERROR(__xludf.DUMMYFUNCTION("GOOGLETRANSLATE(B37,""auto"",""fi"")
"),"Lentoliikenteen ohjaustorni")</f>
        <v>Lentoliikenteen ohjaustorni</v>
      </c>
      <c r="O37" s="3" t="str">
        <f ca="1">IFERROR(__xludf.DUMMYFUNCTION("GOOGLETRANSLATE(B37,""auto"",""fr"")
"),"Tour de contrôle de la circulation aérienne")</f>
        <v>Tour de contrôle de la circulation aérienne</v>
      </c>
      <c r="P37" s="3" t="str">
        <f ca="1">IFERROR(__xludf.DUMMYFUNCTION("GOOGLETRANSLATE(B37,""auto"",""de"")
"),"Luftverkehrskontrollturm")</f>
        <v>Luftverkehrskontrollturm</v>
      </c>
      <c r="Q37" s="3" t="str">
        <f ca="1">IFERROR(__xludf.DUMMYFUNCTION("GOOGLETRANSLATE(B37,""auto"",""el"")
"),"Πύργος ελέγχου εναέριας κυκλοφορίας")</f>
        <v>Πύργος ελέγχου εναέριας κυκλοφορίας</v>
      </c>
      <c r="R37" s="2" t="str">
        <f ca="1">IFERROR(__xludf.DUMMYFUNCTION("GOOGLETRANSLATE(B37,""auto"",""hi"")
"),"वायु यातायात नियंत्रण टॉवर")</f>
        <v>वायु यातायात नियंत्रण टॉवर</v>
      </c>
      <c r="S37" s="2" t="str">
        <f ca="1">IFERROR(__xludf.DUMMYFUNCTION("GOOGLETRANSLATE(B37,""auto"",""hu"")
"),"légiforgalmi irányító torony")</f>
        <v>légiforgalmi irányító torony</v>
      </c>
      <c r="T37" s="2" t="str">
        <f ca="1">IFERROR(__xludf.DUMMYFUNCTION("GOOGLETRANSLATE(B37,""auto"",""is"")
"),"Air Traffic Control Tower")</f>
        <v>Air Traffic Control Tower</v>
      </c>
      <c r="U37" s="2" t="str">
        <f ca="1">IFERROR(__xludf.DUMMYFUNCTION("GOOGLETRANSLATE(B37,""auto"",""id"")
"),"Menara Kontrol Lalu Lintas Udara")</f>
        <v>Menara Kontrol Lalu Lintas Udara</v>
      </c>
      <c r="V37" s="2" t="str">
        <f ca="1">IFERROR(__xludf.DUMMYFUNCTION("GOOGLETRANSLATE(B37,""auto"",""it"")
"),"Torre di controllo del traffico aereo")</f>
        <v>Torre di controllo del traffico aereo</v>
      </c>
      <c r="W37" s="2" t="str">
        <f ca="1">IFERROR(__xludf.DUMMYFUNCTION("GOOGLETRANSLATE(B37,""auto"",""ja"")
"),"航空交通管制塔")</f>
        <v>航空交通管制塔</v>
      </c>
      <c r="X37" s="2" t="str">
        <f ca="1">IFERROR(__xludf.DUMMYFUNCTION("GOOGLETRANSLATE(B37,""auto"",""ko"")
"),"항공 교통 통제탑")</f>
        <v>항공 교통 통제탑</v>
      </c>
      <c r="Y37" s="2" t="str">
        <f ca="1">IFERROR(__xludf.DUMMYFUNCTION("GOOGLETRANSLATE(B37,""auto"",""lv"")
"),"Gaisa satiksmes vadības tornis")</f>
        <v>Gaisa satiksmes vadības tornis</v>
      </c>
      <c r="Z37" s="2" t="str">
        <f ca="1">IFERROR(__xludf.DUMMYFUNCTION("GOOGLETRANSLATE(B37,""auto"",""lt"")
"),"Oro eismo valdymo bokštas")</f>
        <v>Oro eismo valdymo bokštas</v>
      </c>
      <c r="AA37" s="1" t="str">
        <f ca="1">IFERROR(__xludf.DUMMYFUNCTION("GOOGLETRANSLATE(B37,""auto"",""no"")"),"Air Traffic Control Tower")</f>
        <v>Air Traffic Control Tower</v>
      </c>
      <c r="AB37" s="1" t="str">
        <f ca="1">IFERROR(__xludf.DUMMYFUNCTION("GOOGLETRANSLATE(B37,""auto"",""pl"")"),"Wieża kontroli ruchu lotniczego")</f>
        <v>Wieża kontroli ruchu lotniczego</v>
      </c>
      <c r="AC37" s="1" t="str">
        <f ca="1">IFERROR(__xludf.DUMMYFUNCTION("GOOGLETRANSLATE(B37,""auto"",""pt"")"),"torre de controle de tráfego aéreo")</f>
        <v>torre de controle de tráfego aéreo</v>
      </c>
      <c r="AD37" s="1" t="str">
        <f ca="1">IFERROR(__xludf.DUMMYFUNCTION("GOOGLETRANSLATE(B37,""auto"",""ro"")"),"Turnul de control al traficului aerian")</f>
        <v>Turnul de control al traficului aerian</v>
      </c>
      <c r="AE37" s="1" t="str">
        <f ca="1">IFERROR(__xludf.DUMMYFUNCTION("GOOGLETRANSLATE(B37,""auto"",""ru"")
"),"Башня управления воздушным движением")</f>
        <v>Башня управления воздушным движением</v>
      </c>
      <c r="AF37" s="1" t="str">
        <f ca="1">IFERROR(__xludf.DUMMYFUNCTION("GOOGLETRANSLATE(B37,""auto"",""sr"")"),"Контрола ваздушног саобраћаја")</f>
        <v>Контрола ваздушног саобраћаја</v>
      </c>
      <c r="AG37" s="1" t="str">
        <f ca="1">IFERROR(__xludf.DUMMYFUNCTION("GOOGLETRANSLATE(B37,""auto"",""zh"")"),"空中交通管制塔")</f>
        <v>空中交通管制塔</v>
      </c>
      <c r="AH37" s="1" t="str">
        <f ca="1">IFERROR(__xludf.DUMMYFUNCTION("GOOGLETRANSLATE(B37,""auto"",""sk"")"),"Veža riadenia letovej prevádzky")</f>
        <v>Veža riadenia letovej prevádzky</v>
      </c>
      <c r="AI37" s="1" t="str">
        <f ca="1">IFERROR(__xludf.DUMMYFUNCTION("GOOGLETRANSLATE(B37,""auto"",""sl"")
"),"Kontrolni stolp zračnega prometa")</f>
        <v>Kontrolni stolp zračnega prometa</v>
      </c>
      <c r="AJ37" s="1" t="str">
        <f ca="1">IFERROR(__xludf.DUMMYFUNCTION("GOOGLETRANSLATE(B37,""auto"",""es"")
"),"Torre de control de tráfico aéreo")</f>
        <v>Torre de control de tráfico aéreo</v>
      </c>
      <c r="AK37" s="1" t="str">
        <f ca="1">IFERROR(__xludf.DUMMYFUNCTION("GOOGLETRANSLATE(B37,""auto"",""sv"")
"),"flygkontrolltorn")</f>
        <v>flygkontrolltorn</v>
      </c>
      <c r="AL37" s="1" t="str">
        <f ca="1">IFERROR(__xludf.DUMMYFUNCTION("GOOGLETRANSLATE(B37,""auto"",""th"")
"),"หอควบคุมการจราจรทางอากาศ")</f>
        <v>หอควบคุมการจราจรทางอากาศ</v>
      </c>
      <c r="AM37" s="1" t="str">
        <f ca="1">IFERROR(__xludf.DUMMYFUNCTION("GOOGLETRANSLATE(B37,""auto"",""tr"")
"),"hava trafik kontrol kulesi")</f>
        <v>hava trafik kontrol kulesi</v>
      </c>
      <c r="AN37" s="1" t="str">
        <f ca="1">IFERROR(__xludf.DUMMYFUNCTION("GOOGLETRANSLATE(B37,""auto"",""ur"")
"),"ہوائی ٹریفک کنٹرول ٹاور")</f>
        <v>ہوائی ٹریفک کنٹرول ٹاور</v>
      </c>
      <c r="AO37" s="1" t="str">
        <f ca="1">IFERROR(__xludf.DUMMYFUNCTION("GOOGLETRANSLATE(B37,""auto"",""uk"")
"),"Башта керування повітряним рухом")</f>
        <v>Башта керування повітряним рухом</v>
      </c>
      <c r="AP37" s="1" t="str">
        <f ca="1">IFERROR(__xludf.DUMMYFUNCTION("GOOGLETRANSLATE(B37,""auto"",""vi"")
"),"Tháp kiểm soát không lưu")</f>
        <v>Tháp kiểm soát không lưu</v>
      </c>
    </row>
    <row r="38" spans="1:42" ht="14.4" x14ac:dyDescent="0.3">
      <c r="A38" s="1" t="s">
        <v>72</v>
      </c>
      <c r="B38" s="1" t="s">
        <v>73</v>
      </c>
      <c r="C38" s="3" t="str">
        <f ca="1">IFERROR(__xludf.DUMMYFUNCTION("GOOGLETRANSLATE(B38,""auto"",""ar"")
"),"الحركة الجوية")</f>
        <v>الحركة الجوية</v>
      </c>
      <c r="D38" s="3" t="str">
        <f ca="1">IFERROR(__xludf.DUMMYFUNCTION("GOOGLETRANSLATE(B38,""auto"",""bn"")
"),"আকাশ ট্রাফিক")</f>
        <v>আকাশ ট্রাফিক</v>
      </c>
      <c r="E38" s="3" t="str">
        <f ca="1">IFERROR(__xludf.DUMMYFUNCTION("GOOGLETRANSLATE(B38,""auto"",""pt"")"),"tráfego aéreo")</f>
        <v>tráfego aéreo</v>
      </c>
      <c r="F38" s="3" t="str">
        <f ca="1">IFERROR(__xludf.DUMMYFUNCTION("GOOGLETRANSLATE(B38,""auto"",""bg"")
"),"въздушен трафик")</f>
        <v>въздушен трафик</v>
      </c>
      <c r="G38" s="3" t="str">
        <f ca="1">IFERROR(__xludf.DUMMYFUNCTION("GOOGLETRANSLATE(B38,""auto"",""ca"")
"),"trànsit aeri")</f>
        <v>trànsit aeri</v>
      </c>
      <c r="H38" s="3" t="str">
        <f ca="1">IFERROR(__xludf.DUMMYFUNCTION("GOOGLETRANSLATE(B38,""auto"",""hr"")
"),"zračni promet")</f>
        <v>zračni promet</v>
      </c>
      <c r="I38" s="3" t="str">
        <f ca="1">IFERROR(__xludf.DUMMYFUNCTION("GOOGLETRANSLATE(B38,""auto"",""cs"")
"),"letový provoz")</f>
        <v>letový provoz</v>
      </c>
      <c r="J38" s="3" t="str">
        <f ca="1">IFERROR(__xludf.DUMMYFUNCTION("GOOGLETRANSLATE(B38,""auto"",""da"")
"),"luftfart")</f>
        <v>luftfart</v>
      </c>
      <c r="K38" s="3" t="str">
        <f ca="1">IFERROR(__xludf.DUMMYFUNCTION("GOOGLETRANSLATE(B38,""auto"",""nl"")
"),"luchtverkeer")</f>
        <v>luchtverkeer</v>
      </c>
      <c r="L38" s="3" t="str">
        <f ca="1">IFERROR(__xludf.DUMMYFUNCTION("GOOGLETRANSLATE(B38,""auto"",""et"")
"),"õhuliiklus")</f>
        <v>õhuliiklus</v>
      </c>
      <c r="M38" s="3" t="str">
        <f ca="1">IFERROR(__xludf.DUMMYFUNCTION("GOOGLETRANSLATE(B38,""auto"",""fil"")
"),"Air Traffic.")</f>
        <v>Air Traffic.</v>
      </c>
      <c r="N38" s="3" t="str">
        <f ca="1">IFERROR(__xludf.DUMMYFUNCTION("GOOGLETRANSLATE(B38,""auto"",""fi"")
"),"lento liikenne")</f>
        <v>lento liikenne</v>
      </c>
      <c r="O38" s="3" t="str">
        <f ca="1">IFERROR(__xludf.DUMMYFUNCTION("GOOGLETRANSLATE(B38,""auto"",""fr"")
"),"trafic aérien")</f>
        <v>trafic aérien</v>
      </c>
      <c r="P38" s="3" t="str">
        <f ca="1">IFERROR(__xludf.DUMMYFUNCTION("GOOGLETRANSLATE(B38,""auto"",""de"")
"),"Luftverkehr")</f>
        <v>Luftverkehr</v>
      </c>
      <c r="Q38" s="3" t="str">
        <f ca="1">IFERROR(__xludf.DUMMYFUNCTION("GOOGLETRANSLATE(B38,""auto"",""el"")
"),"εναέρια κυκλοφορία")</f>
        <v>εναέρια κυκλοφορία</v>
      </c>
      <c r="R38" s="2" t="str">
        <f ca="1">IFERROR(__xludf.DUMMYFUNCTION("GOOGLETRANSLATE(B38,""auto"",""hi"")
"),"हवाई यातायात")</f>
        <v>हवाई यातायात</v>
      </c>
      <c r="S38" s="2" t="str">
        <f ca="1">IFERROR(__xludf.DUMMYFUNCTION("GOOGLETRANSLATE(B38,""auto"",""hu"")
"),"légiforgalom")</f>
        <v>légiforgalom</v>
      </c>
      <c r="T38" s="2" t="str">
        <f ca="1">IFERROR(__xludf.DUMMYFUNCTION("GOOGLETRANSLATE(B38,""auto"",""is"")
"),"flugumferð")</f>
        <v>flugumferð</v>
      </c>
      <c r="U38" s="2" t="str">
        <f ca="1">IFERROR(__xludf.DUMMYFUNCTION("GOOGLETRANSLATE(B38,""auto"",""id"")
"),"lalu lintas udara")</f>
        <v>lalu lintas udara</v>
      </c>
      <c r="V38" s="2" t="str">
        <f ca="1">IFERROR(__xludf.DUMMYFUNCTION("GOOGLETRANSLATE(B38,""auto"",""it"")
"),"traffico aereo")</f>
        <v>traffico aereo</v>
      </c>
      <c r="W38" s="2" t="str">
        <f ca="1">IFERROR(__xludf.DUMMYFUNCTION("GOOGLETRANSLATE(B38,""auto"",""ja"")
"),"航空交通")</f>
        <v>航空交通</v>
      </c>
      <c r="X38" s="2" t="str">
        <f ca="1">IFERROR(__xludf.DUMMYFUNCTION("GOOGLETRANSLATE(B38,""auto"",""ko"")
"),"항공 교통")</f>
        <v>항공 교통</v>
      </c>
      <c r="Y38" s="2" t="str">
        <f ca="1">IFERROR(__xludf.DUMMYFUNCTION("GOOGLETRANSLATE(B38,""auto"",""lv"")
"),"gaisa satiksme")</f>
        <v>gaisa satiksme</v>
      </c>
      <c r="Z38" s="2" t="str">
        <f ca="1">IFERROR(__xludf.DUMMYFUNCTION("GOOGLETRANSLATE(B38,""auto"",""lt"")
"),"oro transporto eismas")</f>
        <v>oro transporto eismas</v>
      </c>
      <c r="AA38" s="1" t="str">
        <f ca="1">IFERROR(__xludf.DUMMYFUNCTION("GOOGLETRANSLATE(B38,""auto"",""no"")"),"luft trafikk")</f>
        <v>luft trafikk</v>
      </c>
      <c r="AB38" s="1" t="str">
        <f ca="1">IFERROR(__xludf.DUMMYFUNCTION("GOOGLETRANSLATE(B38,""auto"",""pl"")"),"ruch lotniczy")</f>
        <v>ruch lotniczy</v>
      </c>
      <c r="AC38" s="1" t="str">
        <f ca="1">IFERROR(__xludf.DUMMYFUNCTION("GOOGLETRANSLATE(B38,""auto"",""pt"")"),"tráfego aéreo")</f>
        <v>tráfego aéreo</v>
      </c>
      <c r="AD38" s="1" t="str">
        <f ca="1">IFERROR(__xludf.DUMMYFUNCTION("GOOGLETRANSLATE(B38,""auto"",""ro"")"),"Trafic aerian")</f>
        <v>Trafic aerian</v>
      </c>
      <c r="AE38" s="1" t="str">
        <f ca="1">IFERROR(__xludf.DUMMYFUNCTION("GOOGLETRANSLATE(B38,""auto"",""ru"")
"),"воздушное движение")</f>
        <v>воздушное движение</v>
      </c>
      <c r="AF38" s="1" t="str">
        <f ca="1">IFERROR(__xludf.DUMMYFUNCTION("GOOGLETRANSLATE(B38,""auto"",""sr"")"),"ваздушног саобраћаја")</f>
        <v>ваздушног саобраћаја</v>
      </c>
      <c r="AG38" s="1" t="str">
        <f ca="1">IFERROR(__xludf.DUMMYFUNCTION("GOOGLETRANSLATE(B38,""auto"",""zh"")"),"空中交通")</f>
        <v>空中交通</v>
      </c>
      <c r="AH38" s="1" t="str">
        <f ca="1">IFERROR(__xludf.DUMMYFUNCTION("GOOGLETRANSLATE(B38,""auto"",""sk"")"),"letecká doprava")</f>
        <v>letecká doprava</v>
      </c>
      <c r="AI38" s="1" t="str">
        <f ca="1">IFERROR(__xludf.DUMMYFUNCTION("GOOGLETRANSLATE(B38,""auto"",""sl"")
"),"zračnega prometa")</f>
        <v>zračnega prometa</v>
      </c>
      <c r="AJ38" s="1" t="str">
        <f ca="1">IFERROR(__xludf.DUMMYFUNCTION("GOOGLETRANSLATE(B38,""auto"",""es"")
"),"trafico aereo")</f>
        <v>trafico aereo</v>
      </c>
      <c r="AK38" s="1" t="str">
        <f ca="1">IFERROR(__xludf.DUMMYFUNCTION("GOOGLETRANSLATE(B38,""auto"",""sv"")
"),"flygtrafik")</f>
        <v>flygtrafik</v>
      </c>
      <c r="AL38" s="1" t="str">
        <f ca="1">IFERROR(__xludf.DUMMYFUNCTION("GOOGLETRANSLATE(B38,""auto"",""th"")
"),"การจราจรทางอากาศ")</f>
        <v>การจราจรทางอากาศ</v>
      </c>
      <c r="AM38" s="1" t="str">
        <f ca="1">IFERROR(__xludf.DUMMYFUNCTION("GOOGLETRANSLATE(B38,""auto"",""tr"")
"),"hava trafiği")</f>
        <v>hava trafiği</v>
      </c>
      <c r="AN38" s="1" t="str">
        <f ca="1">IFERROR(__xludf.DUMMYFUNCTION("GOOGLETRANSLATE(B38,""auto"",""ur"")
"),"ہوائی ٹریفک")</f>
        <v>ہوائی ٹریفک</v>
      </c>
      <c r="AO38" s="1" t="str">
        <f ca="1">IFERROR(__xludf.DUMMYFUNCTION("GOOGLETRANSLATE(B38,""auto"",""uk"")
"),"повітряний рух")</f>
        <v>повітряний рух</v>
      </c>
      <c r="AP38" s="1" t="str">
        <f ca="1">IFERROR(__xludf.DUMMYFUNCTION("GOOGLETRANSLATE(B38,""auto"",""vi"")
"),"giao thông hàng không")</f>
        <v>giao thông hàng không</v>
      </c>
    </row>
    <row r="39" spans="1:42" ht="14.4" x14ac:dyDescent="0.3">
      <c r="A39" s="1" t="s">
        <v>74</v>
      </c>
      <c r="B39" s="1" t="s">
        <v>75</v>
      </c>
      <c r="C39" s="3" t="str">
        <f ca="1">IFERROR(__xludf.DUMMYFUNCTION("GOOGLETRANSLATE(B39,""auto"",""ar"")
"),"مطار الرئيسي المدرج")</f>
        <v>مطار الرئيسي المدرج</v>
      </c>
      <c r="D39" s="3" t="str">
        <f ca="1">IFERROR(__xludf.DUMMYFUNCTION("GOOGLETRANSLATE(B39,""auto"",""bn"")
"),"বিমানবন্দর মুখ্য রানওয়ে")</f>
        <v>বিমানবন্দর মুখ্য রানওয়ে</v>
      </c>
      <c r="E39" s="3" t="str">
        <f ca="1">IFERROR(__xludf.DUMMYFUNCTION("GOOGLETRANSLATE(B39,""auto"",""pt"")"),"pista principal do aeroporto")</f>
        <v>pista principal do aeroporto</v>
      </c>
      <c r="F39" s="3" t="str">
        <f ca="1">IFERROR(__xludf.DUMMYFUNCTION("GOOGLETRANSLATE(B39,""auto"",""bg"")
"),"Летище Главна писта")</f>
        <v>Летище Главна писта</v>
      </c>
      <c r="G39" s="3" t="str">
        <f ca="1">IFERROR(__xludf.DUMMYFUNCTION("GOOGLETRANSLATE(B39,""auto"",""ca"")
"),"pista principal de l'aeroport")</f>
        <v>pista principal de l'aeroport</v>
      </c>
      <c r="H39" s="3" t="str">
        <f ca="1">IFERROR(__xludf.DUMMYFUNCTION("GOOGLETRANSLATE(B39,""auto"",""hr"")
"),"Glavna zračna luka")</f>
        <v>Glavna zračna luka</v>
      </c>
      <c r="I39" s="3" t="str">
        <f ca="1">IFERROR(__xludf.DUMMYFUNCTION("GOOGLETRANSLATE(B39,""auto"",""cs"")
"),"Letiště hlavní dráha")</f>
        <v>Letiště hlavní dráha</v>
      </c>
      <c r="J39" s="3" t="str">
        <f ca="1">IFERROR(__xludf.DUMMYFUNCTION("GOOGLETRANSLATE(B39,""auto"",""da"")
"),"Lufthavns hovedbanegård")</f>
        <v>Lufthavns hovedbanegård</v>
      </c>
      <c r="K39" s="3" t="str">
        <f ca="1">IFERROR(__xludf.DUMMYFUNCTION("GOOGLETRANSLATE(B39,""auto"",""nl"")
"),"luchthaven hoofdbaan")</f>
        <v>luchthaven hoofdbaan</v>
      </c>
      <c r="L39" s="3" t="str">
        <f ca="1">IFERROR(__xludf.DUMMYFUNCTION("GOOGLETRANSLATE(B39,""auto"",""et"")
"),"Lennujaama pearada")</f>
        <v>Lennujaama pearada</v>
      </c>
      <c r="M39" s="3" t="str">
        <f ca="1">IFERROR(__xludf.DUMMYFUNCTION("GOOGLETRANSLATE(B39,""auto"",""fil"")
"),"Airport Main Runway.")</f>
        <v>Airport Main Runway.</v>
      </c>
      <c r="N39" s="3" t="str">
        <f ca="1">IFERROR(__xludf.DUMMYFUNCTION("GOOGLETRANSLATE(B39,""auto"",""fi"")
"),"Lentokenttä tärkein kiitorata")</f>
        <v>Lentokenttä tärkein kiitorata</v>
      </c>
      <c r="O39" s="3" t="str">
        <f ca="1">IFERROR(__xludf.DUMMYFUNCTION("GOOGLETRANSLATE(B39,""auto"",""fr"")
"),"Piste principale de l'aéroport")</f>
        <v>Piste principale de l'aéroport</v>
      </c>
      <c r="P39" s="3" t="str">
        <f ca="1">IFERROR(__xludf.DUMMYFUNCTION("GOOGLETRANSLATE(B39,""auto"",""de"")
"),"Hauptbahnhof des Flughafens.")</f>
        <v>Hauptbahnhof des Flughafens.</v>
      </c>
      <c r="Q39" s="3" t="str">
        <f ca="1">IFERROR(__xludf.DUMMYFUNCTION("GOOGLETRANSLATE(B39,""auto"",""el"")
"),"Αεροδρομικός κύριος διάδρομος")</f>
        <v>Αεροδρομικός κύριος διάδρομος</v>
      </c>
      <c r="R39" s="2" t="str">
        <f ca="1">IFERROR(__xludf.DUMMYFUNCTION("GOOGLETRANSLATE(B39,""auto"",""hi"")
"),"हवाई अड्डे का मुख्य रनवे")</f>
        <v>हवाई अड्डे का मुख्य रनवे</v>
      </c>
      <c r="S39" s="2" t="str">
        <f ca="1">IFERROR(__xludf.DUMMYFUNCTION("GOOGLETRANSLATE(B39,""auto"",""hu"")
"),"repülőtéri főpálya")</f>
        <v>repülőtéri főpálya</v>
      </c>
      <c r="T39" s="2" t="str">
        <f ca="1">IFERROR(__xludf.DUMMYFUNCTION("GOOGLETRANSLATE(B39,""auto"",""is"")
"),"Flugvöllur aðal flugbraut")</f>
        <v>Flugvöllur aðal flugbraut</v>
      </c>
      <c r="U39" s="2" t="str">
        <f ca="1">IFERROR(__xludf.DUMMYFUNCTION("GOOGLETRANSLATE(B39,""auto"",""id"")
"),"Landasan pacu utama bandara")</f>
        <v>Landasan pacu utama bandara</v>
      </c>
      <c r="V39" s="2" t="str">
        <f ca="1">IFERROR(__xludf.DUMMYFUNCTION("GOOGLETRANSLATE(B39,""auto"",""it"")
"),"Pista principale dell'aeroporto")</f>
        <v>Pista principale dell'aeroporto</v>
      </c>
      <c r="W39" s="2" t="str">
        <f ca="1">IFERROR(__xludf.DUMMYFUNCTION("GOOGLETRANSLATE(B39,""auto"",""ja"")
"),"空港のメイン滑走路")</f>
        <v>空港のメイン滑走路</v>
      </c>
      <c r="X39" s="2" t="str">
        <f ca="1">IFERROR(__xludf.DUMMYFUNCTION("GOOGLETRANSLATE(B39,""auto"",""ko"")
"),"공항 주요 활주로")</f>
        <v>공항 주요 활주로</v>
      </c>
      <c r="Y39" s="2" t="str">
        <f ca="1">IFERROR(__xludf.DUMMYFUNCTION("GOOGLETRANSLATE(B39,""auto"",""lv"")
"),"Lidostas galvenā skrejceļa")</f>
        <v>Lidostas galvenā skrejceļa</v>
      </c>
      <c r="Z39" s="2" t="str">
        <f ca="1">IFERROR(__xludf.DUMMYFUNCTION("GOOGLETRANSLATE(B39,""auto"",""lt"")
"),"AirPort Pagrindinis kilimo ir tūpimo takas")</f>
        <v>AirPort Pagrindinis kilimo ir tūpimo takas</v>
      </c>
      <c r="AA39" s="1" t="str">
        <f ca="1">IFERROR(__xludf.DUMMYFUNCTION("GOOGLETRANSLATE(B39,""auto"",""no"")"),"Flyplass hovedbanen")</f>
        <v>Flyplass hovedbanen</v>
      </c>
      <c r="AB39" s="1" t="str">
        <f ca="1">IFERROR(__xludf.DUMMYFUNCTION("GOOGLETRANSLATE(B39,""auto"",""pl"")"),"Lotnisko główne pas startowy.")</f>
        <v>Lotnisko główne pas startowy.</v>
      </c>
      <c r="AC39" s="1" t="str">
        <f ca="1">IFERROR(__xludf.DUMMYFUNCTION("GOOGLETRANSLATE(B39,""auto"",""pt"")"),"pista principal do aeroporto")</f>
        <v>pista principal do aeroporto</v>
      </c>
      <c r="AD39" s="1" t="str">
        <f ca="1">IFERROR(__xludf.DUMMYFUNCTION("GOOGLETRANSLATE(B39,""auto"",""ro"")"),"Pista principală a aeroportului")</f>
        <v>Pista principală a aeroportului</v>
      </c>
      <c r="AE39" s="1" t="str">
        <f ca="1">IFERROR(__xludf.DUMMYFUNCTION("GOOGLETRANSLATE(B39,""auto"",""ru"")
"),"Аэропорт Главная ВПП")</f>
        <v>Аэропорт Главная ВПП</v>
      </c>
      <c r="AF39" s="1" t="str">
        <f ca="1">IFERROR(__xludf.DUMMYFUNCTION("GOOGLETRANSLATE(B39,""auto"",""sr"")"),"Аеродромска главна писта")</f>
        <v>Аеродромска главна писта</v>
      </c>
      <c r="AG39" s="1" t="str">
        <f ca="1">IFERROR(__xludf.DUMMYFUNCTION("GOOGLETRANSLATE(B39,""auto"",""zh"")"),"机场主跑道")</f>
        <v>机场主跑道</v>
      </c>
      <c r="AH39" s="1" t="str">
        <f ca="1">IFERROR(__xludf.DUMMYFUNCTION("GOOGLETRANSLATE(B39,""auto"",""sk"")"),"Hlavná dráha letiska")</f>
        <v>Hlavná dráha letiska</v>
      </c>
      <c r="AI39" s="1" t="str">
        <f ca="1">IFERROR(__xludf.DUMMYFUNCTION("GOOGLETRANSLATE(B39,""auto"",""sl"")
"),"Letališče Glavna vzletno-steza")</f>
        <v>Letališče Glavna vzletno-steza</v>
      </c>
      <c r="AJ39" s="1" t="str">
        <f ca="1">IFERROR(__xludf.DUMMYFUNCTION("GOOGLETRANSLATE(B39,""auto"",""es"")
"),"Aeropuerto de la pista principal")</f>
        <v>Aeropuerto de la pista principal</v>
      </c>
      <c r="AK39" s="1" t="str">
        <f ca="1">IFERROR(__xludf.DUMMYFUNCTION("GOOGLETRANSLATE(B39,""auto"",""sv"")
"),"Flygplatsens huvudbanan")</f>
        <v>Flygplatsens huvudbanan</v>
      </c>
      <c r="AL39" s="1" t="str">
        <f ca="1">IFERROR(__xludf.DUMMYFUNCTION("GOOGLETRANSLATE(B39,""auto"",""th"")
"),"รันเวย์หลักสนามบิน")</f>
        <v>รันเวย์หลักสนามบิน</v>
      </c>
      <c r="AM39" s="1" t="str">
        <f ca="1">IFERROR(__xludf.DUMMYFUNCTION("GOOGLETRANSLATE(B39,""auto"",""tr"")
"),"Havaalanı Ana Pist")</f>
        <v>Havaalanı Ana Pist</v>
      </c>
      <c r="AN39" s="1" t="str">
        <f ca="1">IFERROR(__xludf.DUMMYFUNCTION("GOOGLETRANSLATE(B39,""auto"",""ur"")
"),"ہوائی اڈے مین رن وے")</f>
        <v>ہوائی اڈے مین رن وے</v>
      </c>
      <c r="AO39" s="1" t="str">
        <f ca="1">IFERROR(__xludf.DUMMYFUNCTION("GOOGLETRANSLATE(B39,""auto"",""uk"")
"),"Аеропорт Головна Злітна смуга")</f>
        <v>Аеропорт Головна Злітна смуга</v>
      </c>
      <c r="AP39" s="1" t="str">
        <f ca="1">IFERROR(__xludf.DUMMYFUNCTION("GOOGLETRANSLATE(B39,""auto"",""vi"")
"),"sân bay chính đường băng")</f>
        <v>sân bay chính đường băng</v>
      </c>
    </row>
    <row r="40" spans="1:42" ht="14.4" x14ac:dyDescent="0.3">
      <c r="A40" s="1" t="s">
        <v>76</v>
      </c>
      <c r="B40" s="1" t="s">
        <v>77</v>
      </c>
      <c r="C40" s="3" t="str">
        <f ca="1">IFERROR(__xludf.DUMMYFUNCTION("GOOGLETRANSLATE(B40,""auto"",""ar"")
"),"محطة الركاب")</f>
        <v>محطة الركاب</v>
      </c>
      <c r="D40" s="3" t="str">
        <f ca="1">IFERROR(__xludf.DUMMYFUNCTION("GOOGLETRANSLATE(B40,""auto"",""bn"")
"),"যাত্রী টার্মিনাল")</f>
        <v>যাত্রী টার্মিনাল</v>
      </c>
      <c r="E40" s="3" t="str">
        <f ca="1">IFERROR(__xludf.DUMMYFUNCTION("GOOGLETRANSLATE(B40,""auto"",""pt"")"),"Terminal de passageiros")</f>
        <v>Terminal de passageiros</v>
      </c>
      <c r="F40" s="3" t="str">
        <f ca="1">IFERROR(__xludf.DUMMYFUNCTION("GOOGLETRANSLATE(B40,""auto"",""bg"")
"),"пътнически терминал")</f>
        <v>пътнически терминал</v>
      </c>
      <c r="G40" s="3" t="str">
        <f ca="1">IFERROR(__xludf.DUMMYFUNCTION("GOOGLETRANSLATE(B40,""auto"",""ca"")
"),"Terminal de passatgers")</f>
        <v>Terminal de passatgers</v>
      </c>
      <c r="H40" s="3" t="str">
        <f ca="1">IFERROR(__xludf.DUMMYFUNCTION("GOOGLETRANSLATE(B40,""auto"",""hr"")
"),"putnički terminal")</f>
        <v>putnički terminal</v>
      </c>
      <c r="I40" s="3" t="str">
        <f ca="1">IFERROR(__xludf.DUMMYFUNCTION("GOOGLETRANSLATE(B40,""auto"",""cs"")
"),"Terminál spolujezdce")</f>
        <v>Terminál spolujezdce</v>
      </c>
      <c r="J40" s="3" t="str">
        <f ca="1">IFERROR(__xludf.DUMMYFUNCTION("GOOGLETRANSLATE(B40,""auto"",""da"")
"),"Passagerterminal")</f>
        <v>Passagerterminal</v>
      </c>
      <c r="K40" s="3" t="str">
        <f ca="1">IFERROR(__xludf.DUMMYFUNCTION("GOOGLETRANSLATE(B40,""auto"",""nl"")
"),"passagiersterminal")</f>
        <v>passagiersterminal</v>
      </c>
      <c r="L40" s="3" t="str">
        <f ca="1">IFERROR(__xludf.DUMMYFUNCTION("GOOGLETRANSLATE(B40,""auto"",""et"")
"),"Reisijate terminal")</f>
        <v>Reisijate terminal</v>
      </c>
      <c r="M40" s="3" t="str">
        <f ca="1">IFERROR(__xludf.DUMMYFUNCTION("GOOGLETRANSLATE(B40,""auto"",""fil"")
"),"pasahero terminal")</f>
        <v>pasahero terminal</v>
      </c>
      <c r="N40" s="3" t="str">
        <f ca="1">IFERROR(__xludf.DUMMYFUNCTION("GOOGLETRANSLATE(B40,""auto"",""fi"")
"),"matkustajaterminaali")</f>
        <v>matkustajaterminaali</v>
      </c>
      <c r="O40" s="3" t="str">
        <f ca="1">IFERROR(__xludf.DUMMYFUNCTION("GOOGLETRANSLATE(B40,""auto"",""fr"")
"),"terminal de passagers")</f>
        <v>terminal de passagers</v>
      </c>
      <c r="P40" s="3" t="str">
        <f ca="1">IFERROR(__xludf.DUMMYFUNCTION("GOOGLETRANSLATE(B40,""auto"",""de"")
"),"Passagierterminal")</f>
        <v>Passagierterminal</v>
      </c>
      <c r="Q40" s="3" t="str">
        <f ca="1">IFERROR(__xludf.DUMMYFUNCTION("GOOGLETRANSLATE(B40,""auto"",""el"")
"),"Επιβατικό τερματικό")</f>
        <v>Επιβατικό τερματικό</v>
      </c>
      <c r="R40" s="2" t="str">
        <f ca="1">IFERROR(__xludf.DUMMYFUNCTION("GOOGLETRANSLATE(B40,""auto"",""hi"")
"),"यात्री टर्मिनल")</f>
        <v>यात्री टर्मिनल</v>
      </c>
      <c r="S40" s="2" t="str">
        <f ca="1">IFERROR(__xludf.DUMMYFUNCTION("GOOGLETRANSLATE(B40,""auto"",""hu"")
"),"utasszállító terminál")</f>
        <v>utasszállító terminál</v>
      </c>
      <c r="T40" s="2" t="str">
        <f ca="1">IFERROR(__xludf.DUMMYFUNCTION("GOOGLETRANSLATE(B40,""auto"",""is"")
"),"farþegamiðstöð")</f>
        <v>farþegamiðstöð</v>
      </c>
      <c r="U40" s="2" t="str">
        <f ca="1">IFERROR(__xludf.DUMMYFUNCTION("GOOGLETRANSLATE(B40,""auto"",""id"")
"),"terminal penumpang.")</f>
        <v>terminal penumpang.</v>
      </c>
      <c r="V40" s="2" t="str">
        <f ca="1">IFERROR(__xludf.DUMMYFUNCTION("GOOGLETRANSLATE(B40,""auto"",""it"")
"),"Terminal passeggeri.")</f>
        <v>Terminal passeggeri.</v>
      </c>
      <c r="W40" s="2" t="str">
        <f ca="1">IFERROR(__xludf.DUMMYFUNCTION("GOOGLETRANSLATE(B40,""auto"",""ja"")
"),"旅客ターミナル")</f>
        <v>旅客ターミナル</v>
      </c>
      <c r="X40" s="2" t="str">
        <f ca="1">IFERROR(__xludf.DUMMYFUNCTION("GOOGLETRANSLATE(B40,""auto"",""ko"")
"),"여객 터미널")</f>
        <v>여객 터미널</v>
      </c>
      <c r="Y40" s="2" t="str">
        <f ca="1">IFERROR(__xludf.DUMMYFUNCTION("GOOGLETRANSLATE(B40,""auto"",""lv"")
"),"Pasažieru termināls")</f>
        <v>Pasažieru termināls</v>
      </c>
      <c r="Z40" s="2" t="str">
        <f ca="1">IFERROR(__xludf.DUMMYFUNCTION("GOOGLETRANSLATE(B40,""auto"",""lt"")
"),"keleivių terminalas")</f>
        <v>keleivių terminalas</v>
      </c>
      <c r="AA40" s="1" t="str">
        <f ca="1">IFERROR(__xludf.DUMMYFUNCTION("GOOGLETRANSLATE(B40,""auto"",""no"")"),"Passasjerterminalen")</f>
        <v>Passasjerterminalen</v>
      </c>
      <c r="AB40" s="1" t="str">
        <f ca="1">IFERROR(__xludf.DUMMYFUNCTION("GOOGLETRANSLATE(B40,""auto"",""pl"")"),"Terminal pasażerski")</f>
        <v>Terminal pasażerski</v>
      </c>
      <c r="AC40" s="1" t="str">
        <f ca="1">IFERROR(__xludf.DUMMYFUNCTION("GOOGLETRANSLATE(B40,""auto"",""pt"")"),"Terminal de passageiros")</f>
        <v>Terminal de passageiros</v>
      </c>
      <c r="AD40" s="1" t="str">
        <f ca="1">IFERROR(__xludf.DUMMYFUNCTION("GOOGLETRANSLATE(B40,""auto"",""ro"")"),"Terminalul de pasageri")</f>
        <v>Terminalul de pasageri</v>
      </c>
      <c r="AE40" s="1" t="str">
        <f ca="1">IFERROR(__xludf.DUMMYFUNCTION("GOOGLETRANSLATE(B40,""auto"",""ru"")
"),"Пассажирский терминал")</f>
        <v>Пассажирский терминал</v>
      </c>
      <c r="AF40" s="1" t="str">
        <f ca="1">IFERROR(__xludf.DUMMYFUNCTION("GOOGLETRANSLATE(B40,""auto"",""sr"")"),"путнички терминал")</f>
        <v>путнички терминал</v>
      </c>
      <c r="AG40" s="1" t="str">
        <f ca="1">IFERROR(__xludf.DUMMYFUNCTION("GOOGLETRANSLATE(B40,""auto"",""zh"")"),"乘客终端")</f>
        <v>乘客终端</v>
      </c>
      <c r="AH40" s="1" t="str">
        <f ca="1">IFERROR(__xludf.DUMMYFUNCTION("GOOGLETRANSLATE(B40,""auto"",""sk"")"),"Terminál pre cestujúcich")</f>
        <v>Terminál pre cestujúcich</v>
      </c>
      <c r="AI40" s="1" t="str">
        <f ca="1">IFERROR(__xludf.DUMMYFUNCTION("GOOGLETRANSLATE(B40,""auto"",""sl"")
"),"Potniški terminal")</f>
        <v>Potniški terminal</v>
      </c>
      <c r="AJ40" s="1" t="str">
        <f ca="1">IFERROR(__xludf.DUMMYFUNCTION("GOOGLETRANSLATE(B40,""auto"",""es"")
"),"terminal de pasajeros")</f>
        <v>terminal de pasajeros</v>
      </c>
      <c r="AK40" s="1" t="str">
        <f ca="1">IFERROR(__xludf.DUMMYFUNCTION("GOOGLETRANSLATE(B40,""auto"",""sv"")
"),"passagerarterminal")</f>
        <v>passagerarterminal</v>
      </c>
      <c r="AL40" s="1" t="str">
        <f ca="1">IFERROR(__xludf.DUMMYFUNCTION("GOOGLETRANSLATE(B40,""auto"",""th"")
"),"ผู้โดยสาร")</f>
        <v>ผู้โดยสาร</v>
      </c>
      <c r="AM40" s="1" t="str">
        <f ca="1">IFERROR(__xludf.DUMMYFUNCTION("GOOGLETRANSLATE(B40,""auto"",""tr"")
"),"yolcu terminali")</f>
        <v>yolcu terminali</v>
      </c>
      <c r="AN40" s="1" t="str">
        <f ca="1">IFERROR(__xludf.DUMMYFUNCTION("GOOGLETRANSLATE(B40,""auto"",""ur"")
"),"مسافر ٹرمینل")</f>
        <v>مسافر ٹرمینل</v>
      </c>
      <c r="AO40" s="1" t="str">
        <f ca="1">IFERROR(__xludf.DUMMYFUNCTION("GOOGLETRANSLATE(B40,""auto"",""uk"")
"),"Пасажирський термінал")</f>
        <v>Пасажирський термінал</v>
      </c>
      <c r="AP40" s="1" t="str">
        <f ca="1">IFERROR(__xludf.DUMMYFUNCTION("GOOGLETRANSLATE(B40,""auto"",""vi"")
"),"Nhà thầu hành khách")</f>
        <v>Nhà thầu hành khách</v>
      </c>
    </row>
    <row r="41" spans="1:42" ht="14.4" x14ac:dyDescent="0.3">
      <c r="A41" s="1" t="s">
        <v>78</v>
      </c>
      <c r="B41" s="1" t="s">
        <v>79</v>
      </c>
      <c r="C41" s="3" t="str">
        <f ca="1">IFERROR(__xludf.DUMMYFUNCTION("GOOGLETRANSLATE(B41,""auto"",""ar"")
"),"شحنة المطار")</f>
        <v>شحنة المطار</v>
      </c>
      <c r="D41" s="3" t="str">
        <f ca="1">IFERROR(__xludf.DUMMYFUNCTION("GOOGLETRANSLATE(B41,""auto"",""bn"")
"),"বিমানবন্দর চালান")</f>
        <v>বিমানবন্দর চালান</v>
      </c>
      <c r="E41" s="3" t="str">
        <f ca="1">IFERROR(__xludf.DUMMYFUNCTION("GOOGLETRANSLATE(B41,""auto"",""pt"")"),"Consignação do aeroporto")</f>
        <v>Consignação do aeroporto</v>
      </c>
      <c r="F41" s="3" t="str">
        <f ca="1">IFERROR(__xludf.DUMMYFUNCTION("GOOGLETRANSLATE(B41,""auto"",""bg"")
"),"изпращане на летище")</f>
        <v>изпращане на летище</v>
      </c>
      <c r="G41" s="3" t="str">
        <f ca="1">IFERROR(__xludf.DUMMYFUNCTION("GOOGLETRANSLATE(B41,""auto"",""ca"")
"),"Enviament de l'aeroport")</f>
        <v>Enviament de l'aeroport</v>
      </c>
      <c r="H41" s="3" t="str">
        <f ca="1">IFERROR(__xludf.DUMMYFUNCTION("GOOGLETRANSLATE(B41,""auto"",""hr"")
"),"zračna luka")</f>
        <v>zračna luka</v>
      </c>
      <c r="I41" s="3" t="str">
        <f ca="1">IFERROR(__xludf.DUMMYFUNCTION("GOOGLETRANSLATE(B41,""auto"",""cs"")
"),"Zásilka na letišti")</f>
        <v>Zásilka na letišti</v>
      </c>
      <c r="J41" s="3" t="str">
        <f ca="1">IFERROR(__xludf.DUMMYFUNCTION("GOOGLETRANSLATE(B41,""auto"",""da"")
"),"Lufthavns forsendelse")</f>
        <v>Lufthavns forsendelse</v>
      </c>
      <c r="K41" s="3" t="str">
        <f ca="1">IFERROR(__xludf.DUMMYFUNCTION("GOOGLETRANSLATE(B41,""auto"",""nl"")
"),"Zending van luchthaven")</f>
        <v>Zending van luchthaven</v>
      </c>
      <c r="L41" s="3" t="str">
        <f ca="1">IFERROR(__xludf.DUMMYFUNCTION("GOOGLETRANSLATE(B41,""auto"",""et"")
"),"lennujaama saadetis")</f>
        <v>lennujaama saadetis</v>
      </c>
      <c r="M41" s="3" t="str">
        <f ca="1">IFERROR(__xludf.DUMMYFUNCTION("GOOGLETRANSLATE(B41,""auto"",""fil"")
"),"Airport Consignment.")</f>
        <v>Airport Consignment.</v>
      </c>
      <c r="N41" s="3" t="str">
        <f ca="1">IFERROR(__xludf.DUMMYFUNCTION("GOOGLETRANSLATE(B41,""auto"",""fi"")
"),"Airport Lähetys")</f>
        <v>Airport Lähetys</v>
      </c>
      <c r="O41" s="3" t="str">
        <f ca="1">IFERROR(__xludf.DUMMYFUNCTION("GOOGLETRANSLATE(B41,""auto"",""fr"")
"),"Consignation de l'aéroport")</f>
        <v>Consignation de l'aéroport</v>
      </c>
      <c r="P41" s="3" t="str">
        <f ca="1">IFERROR(__xludf.DUMMYFUNCTION("GOOGLETRANSLATE(B41,""auto"",""de"")
"),"Flughafen-Sendung.")</f>
        <v>Flughafen-Sendung.</v>
      </c>
      <c r="Q41" s="3" t="str">
        <f ca="1">IFERROR(__xludf.DUMMYFUNCTION("GOOGLETRANSLATE(B41,""auto"",""el"")
"),"αποστολή του αεροδρομίου")</f>
        <v>αποστολή του αεροδρομίου</v>
      </c>
      <c r="R41" s="2" t="str">
        <f ca="1">IFERROR(__xludf.DUMMYFUNCTION("GOOGLETRANSLATE(B41,""auto"",""hi"")
"),"हवाई अड्डे का खेप")</f>
        <v>हवाई अड्डे का खेप</v>
      </c>
      <c r="S41" s="2" t="str">
        <f ca="1">IFERROR(__xludf.DUMMYFUNCTION("GOOGLETRANSLATE(B41,""auto"",""hu"")
"),"repülőtéri szállítmány")</f>
        <v>repülőtéri szállítmány</v>
      </c>
      <c r="T41" s="2" t="str">
        <f ca="1">IFERROR(__xludf.DUMMYFUNCTION("GOOGLETRANSLATE(B41,""auto"",""is"")
"),"Airport sending")</f>
        <v>Airport sending</v>
      </c>
      <c r="U41" s="2" t="str">
        <f ca="1">IFERROR(__xludf.DUMMYFUNCTION("GOOGLETRANSLATE(B41,""auto"",""id"")
"),"Konsinyasi Bandara.")</f>
        <v>Konsinyasi Bandara.</v>
      </c>
      <c r="V41" s="2" t="str">
        <f ca="1">IFERROR(__xludf.DUMMYFUNCTION("GOOGLETRANSLATE(B41,""auto"",""it"")
"),"spedizione all'aeroporto")</f>
        <v>spedizione all'aeroporto</v>
      </c>
      <c r="W41" s="2" t="str">
        <f ca="1">IFERROR(__xludf.DUMMYFUNCTION("GOOGLETRANSLATE(B41,""auto"",""ja"")
"),"空港の委託")</f>
        <v>空港の委託</v>
      </c>
      <c r="X41" s="2" t="str">
        <f ca="1">IFERROR(__xludf.DUMMYFUNCTION("GOOGLETRANSLATE(B41,""auto"",""ko"")
"),"공항 위탁")</f>
        <v>공항 위탁</v>
      </c>
      <c r="Y41" s="2" t="str">
        <f ca="1">IFERROR(__xludf.DUMMYFUNCTION("GOOGLETRANSLATE(B41,""auto"",""lv"")
"),"Lidostas sūtījums")</f>
        <v>Lidostas sūtījums</v>
      </c>
      <c r="Z41" s="2" t="str">
        <f ca="1">IFERROR(__xludf.DUMMYFUNCTION("GOOGLETRANSLATE(B41,""auto"",""lt"")
"),"Oro uosto siunta")</f>
        <v>Oro uosto siunta</v>
      </c>
      <c r="AA41" s="1" t="str">
        <f ca="1">IFERROR(__xludf.DUMMYFUNCTION("GOOGLETRANSLATE(B41,""auto"",""no"")"),"Flyplassforsendelse")</f>
        <v>Flyplassforsendelse</v>
      </c>
      <c r="AB41" s="1" t="str">
        <f ca="1">IFERROR(__xludf.DUMMYFUNCTION("GOOGLETRANSLATE(B41,""auto"",""pl"")"),"przesyłka lotniska")</f>
        <v>przesyłka lotniska</v>
      </c>
      <c r="AC41" s="1" t="str">
        <f ca="1">IFERROR(__xludf.DUMMYFUNCTION("GOOGLETRANSLATE(B41,""auto"",""pt"")"),"Consignação do aeroporto")</f>
        <v>Consignação do aeroporto</v>
      </c>
      <c r="AD41" s="1" t="str">
        <f ca="1">IFERROR(__xludf.DUMMYFUNCTION("GOOGLETRANSLATE(B41,""auto"",""ro"")"),"Transportul aeroportului")</f>
        <v>Transportul aeroportului</v>
      </c>
      <c r="AE41" s="1" t="str">
        <f ca="1">IFERROR(__xludf.DUMMYFUNCTION("GOOGLETRANSLATE(B41,""auto"",""ru"")
"),"консигнация аэропорта")</f>
        <v>консигнация аэропорта</v>
      </c>
      <c r="AF41" s="1" t="str">
        <f ca="1">IFERROR(__xludf.DUMMYFUNCTION("GOOGLETRANSLATE(B41,""auto"",""sr"")"),"Аеродромска пошиљка")</f>
        <v>Аеродромска пошиљка</v>
      </c>
      <c r="AG41" s="1" t="str">
        <f ca="1">IFERROR(__xludf.DUMMYFUNCTION("GOOGLETRANSLATE(B41,""auto"",""zh"")"),"机场寄售")</f>
        <v>机场寄售</v>
      </c>
      <c r="AH41" s="1" t="str">
        <f ca="1">IFERROR(__xludf.DUMMYFUNCTION("GOOGLETRANSLATE(B41,""auto"",""sk"")"),"Zásielka letiska")</f>
        <v>Zásielka letiska</v>
      </c>
      <c r="AI41" s="1" t="str">
        <f ca="1">IFERROR(__xludf.DUMMYFUNCTION("GOOGLETRANSLATE(B41,""auto"",""sl"")
"),"Letališka pošiljka")</f>
        <v>Letališka pošiljka</v>
      </c>
      <c r="AJ41" s="1" t="str">
        <f ca="1">IFERROR(__xludf.DUMMYFUNCTION("GOOGLETRANSLATE(B41,""auto"",""es"")
"),"Consignación del aeropuerto")</f>
        <v>Consignación del aeropuerto</v>
      </c>
      <c r="AK41" s="1" t="str">
        <f ca="1">IFERROR(__xludf.DUMMYFUNCTION("GOOGLETRANSLATE(B41,""auto"",""sv"")
"),"AirPort Consignment")</f>
        <v>AirPort Consignment</v>
      </c>
      <c r="AL41" s="1" t="str">
        <f ca="1">IFERROR(__xludf.DUMMYFUNCTION("GOOGLETRANSLATE(B41,""auto"",""th"")
"),"ฝากสนามบิน")</f>
        <v>ฝากสนามบิน</v>
      </c>
      <c r="AM41" s="1" t="str">
        <f ca="1">IFERROR(__xludf.DUMMYFUNCTION("GOOGLETRANSLATE(B41,""auto"",""tr"")
"),"Havaalanı Konsinye")</f>
        <v>Havaalanı Konsinye</v>
      </c>
      <c r="AN41" s="1" t="str">
        <f ca="1">IFERROR(__xludf.DUMMYFUNCTION("GOOGLETRANSLATE(B41,""auto"",""ur"")
"),"ہوائی اڈے کی سازش")</f>
        <v>ہوائی اڈے کی سازش</v>
      </c>
      <c r="AO41" s="1" t="str">
        <f ca="1">IFERROR(__xludf.DUMMYFUNCTION("GOOGLETRANSLATE(B41,""auto"",""uk"")
"),"партія аеропорту")</f>
        <v>партія аеропорту</v>
      </c>
      <c r="AP41" s="1" t="str">
        <f ca="1">IFERROR(__xludf.DUMMYFUNCTION("GOOGLETRANSLATE(B41,""auto"",""vi"")
"),"ĐĂNG KÝ SÂN BAY")</f>
        <v>ĐĂNG KÝ SÂN BAY</v>
      </c>
    </row>
    <row r="42" spans="1:42" ht="14.4" x14ac:dyDescent="0.3">
      <c r="A42" s="4"/>
      <c r="B42" s="4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4.4" x14ac:dyDescent="0.3">
      <c r="A43" s="4"/>
      <c r="B43" s="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4.4" x14ac:dyDescent="0.3">
      <c r="A44" s="4"/>
      <c r="B44" s="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4.4" x14ac:dyDescent="0.3">
      <c r="A45" s="4"/>
      <c r="B45" s="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4.4" x14ac:dyDescent="0.3">
      <c r="A46" s="4"/>
      <c r="B46" s="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4.4" x14ac:dyDescent="0.3">
      <c r="A47" s="4"/>
      <c r="B47" s="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4.4" x14ac:dyDescent="0.3">
      <c r="A48" s="4"/>
      <c r="B48" s="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4.4" x14ac:dyDescent="0.3">
      <c r="A49" s="4"/>
      <c r="B49" s="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4.4" x14ac:dyDescent="0.3">
      <c r="A50" s="4"/>
      <c r="B50" s="4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4.4" x14ac:dyDescent="0.3">
      <c r="A51" s="4"/>
      <c r="B51" s="4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4.4" x14ac:dyDescent="0.3">
      <c r="A52" s="4"/>
      <c r="B52" s="4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4.4" x14ac:dyDescent="0.3">
      <c r="A53" s="4"/>
      <c r="B53" s="4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4.4" x14ac:dyDescent="0.3">
      <c r="A54" s="4"/>
      <c r="B54" s="4"/>
    </row>
    <row r="55" spans="1:42" ht="14.4" x14ac:dyDescent="0.3">
      <c r="A55" s="4"/>
      <c r="B55" s="4"/>
    </row>
    <row r="56" spans="1:42" ht="14.4" x14ac:dyDescent="0.3">
      <c r="A56" s="4"/>
      <c r="B56" s="4"/>
    </row>
    <row r="57" spans="1:42" ht="14.4" x14ac:dyDescent="0.3">
      <c r="A57" s="4"/>
      <c r="B57" s="4"/>
    </row>
    <row r="58" spans="1:42" ht="14.4" x14ac:dyDescent="0.3">
      <c r="A58" s="4"/>
      <c r="B58" s="4"/>
    </row>
    <row r="59" spans="1:42" ht="14.4" x14ac:dyDescent="0.3">
      <c r="A59" s="4"/>
      <c r="B59" s="4"/>
    </row>
    <row r="60" spans="1:42" ht="14.4" x14ac:dyDescent="0.3">
      <c r="A60" s="4"/>
      <c r="B60" s="4"/>
    </row>
    <row r="61" spans="1:42" ht="14.4" x14ac:dyDescent="0.3">
      <c r="A61" s="4"/>
      <c r="B61" s="4"/>
    </row>
    <row r="62" spans="1:42" ht="14.4" x14ac:dyDescent="0.3">
      <c r="A62" s="4"/>
      <c r="B62" s="4"/>
    </row>
    <row r="63" spans="1:42" ht="14.4" x14ac:dyDescent="0.3">
      <c r="A63" s="4"/>
      <c r="B63" s="4"/>
    </row>
    <row r="64" spans="1:42" ht="14.4" x14ac:dyDescent="0.3">
      <c r="A64" s="4"/>
      <c r="B64" s="4"/>
    </row>
    <row r="65" spans="1:2" ht="14.4" x14ac:dyDescent="0.3">
      <c r="A65" s="4"/>
      <c r="B65" s="4"/>
    </row>
    <row r="66" spans="1:2" ht="14.4" x14ac:dyDescent="0.3">
      <c r="A66" s="4"/>
      <c r="B66" s="4"/>
    </row>
    <row r="67" spans="1:2" ht="14.4" x14ac:dyDescent="0.3">
      <c r="A67" s="4"/>
      <c r="B67" s="4"/>
    </row>
    <row r="68" spans="1:2" ht="14.4" x14ac:dyDescent="0.3">
      <c r="A68" s="4"/>
      <c r="B68" s="4"/>
    </row>
    <row r="69" spans="1:2" ht="14.4" x14ac:dyDescent="0.3">
      <c r="A69" s="4"/>
      <c r="B69" s="4"/>
    </row>
    <row r="70" spans="1:2" ht="14.4" x14ac:dyDescent="0.3">
      <c r="A70" s="4"/>
      <c r="B70" s="4"/>
    </row>
    <row r="71" spans="1:2" ht="14.4" x14ac:dyDescent="0.3">
      <c r="A71" s="4"/>
      <c r="B71" s="4"/>
    </row>
    <row r="72" spans="1:2" ht="14.4" x14ac:dyDescent="0.3">
      <c r="A72" s="4"/>
      <c r="B72" s="4"/>
    </row>
    <row r="73" spans="1:2" ht="14.4" x14ac:dyDescent="0.3">
      <c r="A73" s="4"/>
      <c r="B73" s="4"/>
    </row>
    <row r="74" spans="1:2" ht="14.4" x14ac:dyDescent="0.3">
      <c r="A74" s="4"/>
      <c r="B74" s="4"/>
    </row>
    <row r="75" spans="1:2" ht="14.4" x14ac:dyDescent="0.3">
      <c r="A75" s="4"/>
      <c r="B75" s="4"/>
    </row>
    <row r="76" spans="1:2" ht="14.4" x14ac:dyDescent="0.3">
      <c r="A76" s="4"/>
      <c r="B76" s="4"/>
    </row>
    <row r="77" spans="1:2" ht="14.4" x14ac:dyDescent="0.3">
      <c r="A77" s="4"/>
      <c r="B77" s="4"/>
    </row>
    <row r="78" spans="1:2" ht="14.4" x14ac:dyDescent="0.3">
      <c r="A78" s="4"/>
      <c r="B78" s="4"/>
    </row>
    <row r="79" spans="1:2" ht="14.4" x14ac:dyDescent="0.3">
      <c r="A79" s="4"/>
      <c r="B79" s="4"/>
    </row>
    <row r="80" spans="1:2" ht="14.4" x14ac:dyDescent="0.3">
      <c r="A80" s="4"/>
      <c r="B80" s="4"/>
    </row>
    <row r="81" spans="1:2" ht="14.4" x14ac:dyDescent="0.3">
      <c r="A81" s="4"/>
      <c r="B81" s="4"/>
    </row>
    <row r="82" spans="1:2" ht="14.4" x14ac:dyDescent="0.3">
      <c r="A82" s="4"/>
      <c r="B82" s="4"/>
    </row>
    <row r="83" spans="1:2" ht="14.4" x14ac:dyDescent="0.3">
      <c r="A83" s="4"/>
      <c r="B83" s="4"/>
    </row>
    <row r="84" spans="1:2" ht="14.4" x14ac:dyDescent="0.3">
      <c r="A84" s="4"/>
      <c r="B84" s="4"/>
    </row>
    <row r="85" spans="1:2" ht="14.4" x14ac:dyDescent="0.3">
      <c r="A85" s="4"/>
      <c r="B85" s="4"/>
    </row>
    <row r="86" spans="1:2" ht="14.4" x14ac:dyDescent="0.3">
      <c r="A86" s="4"/>
      <c r="B86" s="4"/>
    </row>
    <row r="87" spans="1:2" ht="14.4" x14ac:dyDescent="0.3">
      <c r="A87" s="4"/>
      <c r="B87" s="4"/>
    </row>
    <row r="88" spans="1:2" ht="14.4" x14ac:dyDescent="0.3">
      <c r="A88" s="4"/>
      <c r="B88" s="4"/>
    </row>
    <row r="89" spans="1:2" ht="14.4" x14ac:dyDescent="0.3">
      <c r="A89" s="4"/>
      <c r="B89" s="4"/>
    </row>
    <row r="90" spans="1:2" ht="14.4" x14ac:dyDescent="0.3">
      <c r="A90" s="4"/>
      <c r="B90" s="4"/>
    </row>
    <row r="91" spans="1:2" ht="14.4" x14ac:dyDescent="0.3">
      <c r="A91" s="4"/>
      <c r="B91" s="4"/>
    </row>
    <row r="92" spans="1:2" ht="14.4" x14ac:dyDescent="0.3">
      <c r="A92" s="4"/>
      <c r="B92" s="4"/>
    </row>
    <row r="93" spans="1:2" ht="14.4" x14ac:dyDescent="0.3">
      <c r="A93" s="4"/>
      <c r="B93" s="4"/>
    </row>
    <row r="94" spans="1:2" ht="14.4" x14ac:dyDescent="0.3">
      <c r="A94" s="4"/>
      <c r="B94" s="4"/>
    </row>
    <row r="95" spans="1:2" ht="14.4" x14ac:dyDescent="0.3">
      <c r="A95" s="4"/>
      <c r="B95" s="4"/>
    </row>
    <row r="96" spans="1:2" ht="14.4" x14ac:dyDescent="0.3">
      <c r="A96" s="4"/>
      <c r="B96" s="4"/>
    </row>
    <row r="97" spans="1:2" ht="14.4" x14ac:dyDescent="0.3">
      <c r="A97" s="4"/>
      <c r="B97" s="4"/>
    </row>
    <row r="98" spans="1:2" ht="14.4" x14ac:dyDescent="0.3">
      <c r="A98" s="4"/>
      <c r="B98" s="4"/>
    </row>
    <row r="99" spans="1:2" ht="14.4" x14ac:dyDescent="0.3">
      <c r="A99" s="4"/>
      <c r="B99" s="4"/>
    </row>
    <row r="100" spans="1:2" ht="14.4" x14ac:dyDescent="0.3">
      <c r="A100" s="4"/>
      <c r="B100" s="4"/>
    </row>
    <row r="101" spans="1:2" ht="14.4" x14ac:dyDescent="0.3">
      <c r="A101" s="4"/>
      <c r="B101" s="4"/>
    </row>
    <row r="102" spans="1:2" ht="14.4" x14ac:dyDescent="0.3">
      <c r="A102" s="4"/>
      <c r="B102" s="4"/>
    </row>
    <row r="103" spans="1:2" ht="14.4" x14ac:dyDescent="0.3">
      <c r="A103" s="4"/>
      <c r="B103" s="4"/>
    </row>
    <row r="104" spans="1:2" ht="14.4" x14ac:dyDescent="0.3">
      <c r="A104" s="4"/>
      <c r="B104" s="4"/>
    </row>
    <row r="105" spans="1:2" ht="14.4" x14ac:dyDescent="0.3">
      <c r="A105" s="4"/>
      <c r="B105" s="4"/>
    </row>
    <row r="106" spans="1:2" ht="14.4" x14ac:dyDescent="0.3">
      <c r="A106" s="4"/>
      <c r="B106" s="4"/>
    </row>
    <row r="107" spans="1:2" ht="14.4" x14ac:dyDescent="0.3">
      <c r="A107" s="4"/>
      <c r="B107" s="4"/>
    </row>
    <row r="108" spans="1:2" ht="14.4" x14ac:dyDescent="0.3">
      <c r="A108" s="4"/>
      <c r="B108" s="4"/>
    </row>
    <row r="109" spans="1:2" ht="14.4" x14ac:dyDescent="0.3">
      <c r="A109" s="4"/>
      <c r="B109" s="4"/>
    </row>
    <row r="110" spans="1:2" ht="14.4" x14ac:dyDescent="0.3">
      <c r="A110" s="4"/>
      <c r="B110" s="4"/>
    </row>
    <row r="111" spans="1:2" ht="14.4" x14ac:dyDescent="0.3">
      <c r="A111" s="4"/>
      <c r="B111" s="4"/>
    </row>
    <row r="112" spans="1:2" ht="14.4" x14ac:dyDescent="0.3">
      <c r="A112" s="4"/>
      <c r="B112" s="4"/>
    </row>
    <row r="113" spans="1:2" ht="14.4" x14ac:dyDescent="0.3">
      <c r="A113" s="4"/>
      <c r="B113" s="4"/>
    </row>
    <row r="114" spans="1:2" ht="14.4" x14ac:dyDescent="0.3">
      <c r="A114" s="4"/>
      <c r="B114" s="4"/>
    </row>
    <row r="115" spans="1:2" ht="14.4" x14ac:dyDescent="0.3">
      <c r="A115" s="4"/>
      <c r="B115" s="4"/>
    </row>
    <row r="116" spans="1:2" ht="14.4" x14ac:dyDescent="0.3">
      <c r="A116" s="4"/>
      <c r="B116" s="4"/>
    </row>
    <row r="117" spans="1:2" ht="14.4" x14ac:dyDescent="0.3">
      <c r="A117" s="4"/>
      <c r="B117" s="4"/>
    </row>
    <row r="118" spans="1:2" ht="14.4" x14ac:dyDescent="0.3">
      <c r="A118" s="4"/>
      <c r="B118" s="4"/>
    </row>
    <row r="119" spans="1:2" ht="14.4" x14ac:dyDescent="0.3">
      <c r="A119" s="4"/>
      <c r="B119" s="4"/>
    </row>
    <row r="120" spans="1:2" ht="14.4" x14ac:dyDescent="0.3">
      <c r="A120" s="4"/>
      <c r="B120" s="4"/>
    </row>
    <row r="121" spans="1:2" ht="14.4" x14ac:dyDescent="0.3">
      <c r="A121" s="4"/>
      <c r="B121" s="4"/>
    </row>
    <row r="122" spans="1:2" ht="14.4" x14ac:dyDescent="0.3">
      <c r="A122" s="4"/>
      <c r="B122" s="4"/>
    </row>
    <row r="123" spans="1:2" ht="14.4" x14ac:dyDescent="0.3">
      <c r="A123" s="4"/>
      <c r="B123" s="4"/>
    </row>
    <row r="124" spans="1:2" ht="14.4" x14ac:dyDescent="0.3">
      <c r="A124" s="4"/>
      <c r="B124" s="4"/>
    </row>
    <row r="125" spans="1:2" ht="14.4" x14ac:dyDescent="0.3">
      <c r="A125" s="4"/>
      <c r="B125" s="4"/>
    </row>
    <row r="126" spans="1:2" ht="14.4" x14ac:dyDescent="0.3">
      <c r="A126" s="4"/>
      <c r="B126" s="4"/>
    </row>
    <row r="127" spans="1:2" ht="14.4" x14ac:dyDescent="0.3">
      <c r="A127" s="4"/>
      <c r="B127" s="4"/>
    </row>
    <row r="128" spans="1:2" ht="14.4" x14ac:dyDescent="0.3">
      <c r="A128" s="4"/>
      <c r="B128" s="4"/>
    </row>
    <row r="129" spans="1:2" ht="14.4" x14ac:dyDescent="0.3">
      <c r="A129" s="4"/>
      <c r="B129" s="4"/>
    </row>
    <row r="130" spans="1:2" ht="14.4" x14ac:dyDescent="0.3">
      <c r="A130" s="4"/>
      <c r="B130" s="4"/>
    </row>
    <row r="131" spans="1:2" ht="14.4" x14ac:dyDescent="0.3">
      <c r="A131" s="4"/>
      <c r="B131" s="4"/>
    </row>
    <row r="132" spans="1:2" ht="14.4" x14ac:dyDescent="0.3">
      <c r="A132" s="4"/>
      <c r="B132" s="4"/>
    </row>
    <row r="133" spans="1:2" ht="14.4" x14ac:dyDescent="0.3">
      <c r="A133" s="4"/>
      <c r="B133" s="4"/>
    </row>
    <row r="134" spans="1:2" ht="14.4" x14ac:dyDescent="0.3">
      <c r="A134" s="4"/>
      <c r="B134" s="4"/>
    </row>
    <row r="135" spans="1:2" ht="14.4" x14ac:dyDescent="0.3">
      <c r="A135" s="4"/>
      <c r="B135" s="4"/>
    </row>
    <row r="136" spans="1:2" ht="14.4" x14ac:dyDescent="0.3">
      <c r="A136" s="4"/>
      <c r="B136" s="4"/>
    </row>
    <row r="137" spans="1:2" ht="14.4" x14ac:dyDescent="0.3">
      <c r="A137" s="4"/>
      <c r="B137" s="4"/>
    </row>
    <row r="138" spans="1:2" ht="14.4" x14ac:dyDescent="0.3">
      <c r="A138" s="4"/>
      <c r="B138" s="4"/>
    </row>
    <row r="139" spans="1:2" ht="14.4" x14ac:dyDescent="0.3">
      <c r="A139" s="4"/>
      <c r="B139" s="4"/>
    </row>
    <row r="140" spans="1:2" ht="14.4" x14ac:dyDescent="0.3">
      <c r="A140" s="4"/>
      <c r="B140" s="4"/>
    </row>
    <row r="141" spans="1:2" ht="14.4" x14ac:dyDescent="0.3">
      <c r="A141" s="4"/>
      <c r="B141" s="4"/>
    </row>
    <row r="142" spans="1:2" ht="14.4" x14ac:dyDescent="0.3">
      <c r="A142" s="4"/>
      <c r="B142" s="4"/>
    </row>
    <row r="143" spans="1:2" ht="14.4" x14ac:dyDescent="0.3">
      <c r="A143" s="4"/>
      <c r="B143" s="4"/>
    </row>
    <row r="144" spans="1:2" ht="14.4" x14ac:dyDescent="0.3">
      <c r="A144" s="4"/>
      <c r="B144" s="4"/>
    </row>
    <row r="145" spans="1:2" ht="14.4" x14ac:dyDescent="0.3">
      <c r="A145" s="4"/>
      <c r="B145" s="4"/>
    </row>
    <row r="146" spans="1:2" ht="14.4" x14ac:dyDescent="0.3">
      <c r="A146" s="4"/>
      <c r="B146" s="4"/>
    </row>
    <row r="147" spans="1:2" ht="14.4" x14ac:dyDescent="0.3">
      <c r="A147" s="4"/>
      <c r="B147" s="4"/>
    </row>
    <row r="148" spans="1:2" ht="14.4" x14ac:dyDescent="0.3">
      <c r="A148" s="4"/>
      <c r="B148" s="4"/>
    </row>
    <row r="149" spans="1:2" ht="14.4" x14ac:dyDescent="0.3">
      <c r="A149" s="4"/>
      <c r="B149" s="4"/>
    </row>
    <row r="150" spans="1:2" ht="14.4" x14ac:dyDescent="0.3">
      <c r="A150" s="4"/>
      <c r="B150" s="4"/>
    </row>
    <row r="151" spans="1:2" ht="14.4" x14ac:dyDescent="0.3">
      <c r="A151" s="4"/>
      <c r="B151" s="4"/>
    </row>
    <row r="152" spans="1:2" ht="14.4" x14ac:dyDescent="0.3">
      <c r="A152" s="4"/>
      <c r="B152" s="4"/>
    </row>
    <row r="153" spans="1:2" ht="14.4" x14ac:dyDescent="0.3">
      <c r="A153" s="4"/>
      <c r="B153" s="4"/>
    </row>
    <row r="154" spans="1:2" ht="14.4" x14ac:dyDescent="0.3">
      <c r="A154" s="4"/>
      <c r="B154" s="4"/>
    </row>
    <row r="155" spans="1:2" ht="14.4" x14ac:dyDescent="0.3">
      <c r="A155" s="4"/>
      <c r="B155" s="4"/>
    </row>
    <row r="156" spans="1:2" ht="14.4" x14ac:dyDescent="0.3">
      <c r="A156" s="4"/>
      <c r="B156" s="4"/>
    </row>
    <row r="157" spans="1:2" ht="14.4" x14ac:dyDescent="0.3">
      <c r="A157" s="4"/>
      <c r="B157" s="4"/>
    </row>
    <row r="158" spans="1:2" ht="14.4" x14ac:dyDescent="0.3">
      <c r="A158" s="4"/>
      <c r="B158" s="4"/>
    </row>
    <row r="159" spans="1:2" ht="14.4" x14ac:dyDescent="0.3">
      <c r="A159" s="4"/>
      <c r="B159" s="4"/>
    </row>
    <row r="160" spans="1:2" ht="14.4" x14ac:dyDescent="0.3">
      <c r="A160" s="4"/>
      <c r="B160" s="4"/>
    </row>
    <row r="161" spans="1:2" ht="14.4" x14ac:dyDescent="0.3">
      <c r="A161" s="4"/>
      <c r="B161" s="4"/>
    </row>
    <row r="162" spans="1:2" ht="14.4" x14ac:dyDescent="0.3">
      <c r="A162" s="4"/>
      <c r="B162" s="4"/>
    </row>
    <row r="163" spans="1:2" ht="14.4" x14ac:dyDescent="0.3">
      <c r="A163" s="4"/>
      <c r="B163" s="4"/>
    </row>
    <row r="164" spans="1:2" ht="14.4" x14ac:dyDescent="0.3">
      <c r="A164" s="4"/>
      <c r="B164" s="4"/>
    </row>
    <row r="165" spans="1:2" ht="14.4" x14ac:dyDescent="0.3">
      <c r="A165" s="4"/>
      <c r="B165" s="4"/>
    </row>
    <row r="166" spans="1:2" ht="14.4" x14ac:dyDescent="0.3">
      <c r="A166" s="4"/>
      <c r="B166" s="4"/>
    </row>
    <row r="167" spans="1:2" ht="14.4" x14ac:dyDescent="0.3">
      <c r="A167" s="4"/>
      <c r="B167" s="4"/>
    </row>
    <row r="168" spans="1:2" ht="14.4" x14ac:dyDescent="0.3">
      <c r="A168" s="4"/>
      <c r="B168" s="4"/>
    </row>
    <row r="169" spans="1:2" ht="14.4" x14ac:dyDescent="0.3">
      <c r="A169" s="4"/>
      <c r="B169" s="4"/>
    </row>
    <row r="170" spans="1:2" ht="14.4" x14ac:dyDescent="0.3">
      <c r="A170" s="4"/>
      <c r="B170" s="4"/>
    </row>
    <row r="171" spans="1:2" ht="14.4" x14ac:dyDescent="0.3">
      <c r="A171" s="4"/>
      <c r="B171" s="4"/>
    </row>
    <row r="172" spans="1:2" ht="14.4" x14ac:dyDescent="0.3">
      <c r="A172" s="4"/>
      <c r="B172" s="4"/>
    </row>
    <row r="173" spans="1:2" ht="14.4" x14ac:dyDescent="0.3">
      <c r="A173" s="4"/>
      <c r="B173" s="4"/>
    </row>
    <row r="174" spans="1:2" ht="14.4" x14ac:dyDescent="0.3">
      <c r="A174" s="4"/>
      <c r="B174" s="4"/>
    </row>
    <row r="175" spans="1:2" ht="14.4" x14ac:dyDescent="0.3">
      <c r="A175" s="4"/>
      <c r="B175" s="4"/>
    </row>
    <row r="176" spans="1:2" ht="14.4" x14ac:dyDescent="0.3">
      <c r="A176" s="4"/>
      <c r="B176" s="4"/>
    </row>
    <row r="177" spans="1:2" ht="14.4" x14ac:dyDescent="0.3">
      <c r="A177" s="4"/>
      <c r="B177" s="4"/>
    </row>
    <row r="178" spans="1:2" ht="14.4" x14ac:dyDescent="0.3">
      <c r="A178" s="4"/>
      <c r="B178" s="4"/>
    </row>
    <row r="179" spans="1:2" ht="14.4" x14ac:dyDescent="0.3">
      <c r="A179" s="4"/>
      <c r="B179" s="4"/>
    </row>
    <row r="180" spans="1:2" ht="14.4" x14ac:dyDescent="0.3">
      <c r="A180" s="4"/>
      <c r="B180" s="4"/>
    </row>
    <row r="181" spans="1:2" ht="14.4" x14ac:dyDescent="0.3">
      <c r="A181" s="4"/>
      <c r="B181" s="4"/>
    </row>
    <row r="182" spans="1:2" ht="14.4" x14ac:dyDescent="0.3">
      <c r="A182" s="4"/>
      <c r="B182" s="4"/>
    </row>
    <row r="183" spans="1:2" ht="14.4" x14ac:dyDescent="0.3">
      <c r="A183" s="4"/>
      <c r="B183" s="4"/>
    </row>
    <row r="184" spans="1:2" ht="14.4" x14ac:dyDescent="0.3">
      <c r="A184" s="4"/>
      <c r="B184" s="4"/>
    </row>
    <row r="185" spans="1:2" ht="14.4" x14ac:dyDescent="0.3">
      <c r="A185" s="4"/>
      <c r="B185" s="4"/>
    </row>
    <row r="186" spans="1:2" ht="14.4" x14ac:dyDescent="0.3">
      <c r="A186" s="4"/>
      <c r="B186" s="4"/>
    </row>
    <row r="187" spans="1:2" ht="14.4" x14ac:dyDescent="0.3">
      <c r="A187" s="4"/>
      <c r="B187" s="4"/>
    </row>
    <row r="188" spans="1:2" ht="14.4" x14ac:dyDescent="0.3">
      <c r="A188" s="4"/>
      <c r="B188" s="4"/>
    </row>
    <row r="189" spans="1:2" ht="14.4" x14ac:dyDescent="0.3">
      <c r="A189" s="4"/>
      <c r="B189" s="4"/>
    </row>
    <row r="190" spans="1:2" ht="14.4" x14ac:dyDescent="0.3">
      <c r="A190" s="4"/>
      <c r="B190" s="4"/>
    </row>
    <row r="191" spans="1:2" ht="14.4" x14ac:dyDescent="0.3">
      <c r="A191" s="4"/>
      <c r="B191" s="4"/>
    </row>
    <row r="192" spans="1:2" ht="14.4" x14ac:dyDescent="0.3">
      <c r="A192" s="4"/>
      <c r="B192" s="4"/>
    </row>
    <row r="193" spans="1:2" ht="14.4" x14ac:dyDescent="0.3">
      <c r="A193" s="4"/>
      <c r="B193" s="4"/>
    </row>
    <row r="194" spans="1:2" ht="14.4" x14ac:dyDescent="0.3">
      <c r="A194" s="4"/>
      <c r="B194" s="4"/>
    </row>
    <row r="195" spans="1:2" ht="14.4" x14ac:dyDescent="0.3">
      <c r="A195" s="4"/>
      <c r="B195" s="4"/>
    </row>
    <row r="196" spans="1:2" ht="14.4" x14ac:dyDescent="0.3">
      <c r="A196" s="4"/>
      <c r="B196" s="4"/>
    </row>
    <row r="197" spans="1:2" ht="14.4" x14ac:dyDescent="0.3">
      <c r="A197" s="4"/>
      <c r="B197" s="4"/>
    </row>
    <row r="198" spans="1:2" ht="14.4" x14ac:dyDescent="0.3">
      <c r="A198" s="4"/>
      <c r="B198" s="4"/>
    </row>
    <row r="199" spans="1:2" ht="14.4" x14ac:dyDescent="0.3">
      <c r="A199" s="4"/>
      <c r="B199" s="4"/>
    </row>
    <row r="200" spans="1:2" ht="14.4" x14ac:dyDescent="0.3">
      <c r="A200" s="4"/>
      <c r="B200" s="4"/>
    </row>
    <row r="201" spans="1:2" ht="14.4" x14ac:dyDescent="0.3">
      <c r="A201" s="4"/>
      <c r="B201" s="4"/>
    </row>
    <row r="202" spans="1:2" ht="14.4" x14ac:dyDescent="0.3">
      <c r="A202" s="4"/>
      <c r="B202" s="4"/>
    </row>
    <row r="203" spans="1:2" ht="14.4" x14ac:dyDescent="0.3">
      <c r="A203" s="4"/>
      <c r="B203" s="4"/>
    </row>
    <row r="204" spans="1:2" ht="14.4" x14ac:dyDescent="0.3">
      <c r="A204" s="4"/>
      <c r="B204" s="4"/>
    </row>
    <row r="205" spans="1:2" ht="14.4" x14ac:dyDescent="0.3">
      <c r="A205" s="4"/>
      <c r="B205" s="4"/>
    </row>
    <row r="206" spans="1:2" ht="14.4" x14ac:dyDescent="0.3">
      <c r="A206" s="4"/>
      <c r="B206" s="4"/>
    </row>
    <row r="207" spans="1:2" ht="14.4" x14ac:dyDescent="0.3">
      <c r="A207" s="4"/>
      <c r="B207" s="4"/>
    </row>
    <row r="208" spans="1:2" ht="14.4" x14ac:dyDescent="0.3">
      <c r="A208" s="4"/>
      <c r="B208" s="4"/>
    </row>
    <row r="209" spans="1:2" ht="14.4" x14ac:dyDescent="0.3">
      <c r="A209" s="4"/>
      <c r="B209" s="4"/>
    </row>
    <row r="210" spans="1:2" ht="14.4" x14ac:dyDescent="0.3">
      <c r="A210" s="4"/>
      <c r="B210" s="4"/>
    </row>
    <row r="211" spans="1:2" ht="14.4" x14ac:dyDescent="0.3">
      <c r="A211" s="4"/>
      <c r="B211" s="4"/>
    </row>
    <row r="212" spans="1:2" ht="14.4" x14ac:dyDescent="0.3">
      <c r="A212" s="4"/>
      <c r="B212" s="4"/>
    </row>
    <row r="213" spans="1:2" ht="14.4" x14ac:dyDescent="0.3">
      <c r="A213" s="4"/>
      <c r="B213" s="4"/>
    </row>
    <row r="214" spans="1:2" ht="14.4" x14ac:dyDescent="0.3">
      <c r="A214" s="4"/>
      <c r="B214" s="4"/>
    </row>
    <row r="215" spans="1:2" ht="14.4" x14ac:dyDescent="0.3">
      <c r="A215" s="4"/>
      <c r="B215" s="4"/>
    </row>
    <row r="216" spans="1:2" ht="14.4" x14ac:dyDescent="0.3">
      <c r="A216" s="4"/>
      <c r="B216" s="4"/>
    </row>
    <row r="217" spans="1:2" ht="14.4" x14ac:dyDescent="0.3">
      <c r="A217" s="4"/>
      <c r="B217" s="4"/>
    </row>
    <row r="218" spans="1:2" ht="14.4" x14ac:dyDescent="0.3">
      <c r="A218" s="4"/>
      <c r="B218" s="4"/>
    </row>
    <row r="219" spans="1:2" ht="14.4" x14ac:dyDescent="0.3">
      <c r="A219" s="4"/>
      <c r="B219" s="4"/>
    </row>
    <row r="220" spans="1:2" ht="14.4" x14ac:dyDescent="0.3">
      <c r="A220" s="4"/>
      <c r="B220" s="4"/>
    </row>
    <row r="221" spans="1:2" ht="14.4" x14ac:dyDescent="0.3">
      <c r="A221" s="4"/>
      <c r="B221" s="4"/>
    </row>
    <row r="222" spans="1:2" ht="14.4" x14ac:dyDescent="0.3">
      <c r="A222" s="4"/>
      <c r="B222" s="4"/>
    </row>
    <row r="223" spans="1:2" ht="14.4" x14ac:dyDescent="0.3">
      <c r="A223" s="4"/>
      <c r="B223" s="4"/>
    </row>
    <row r="224" spans="1:2" ht="14.4" x14ac:dyDescent="0.3">
      <c r="A224" s="4"/>
      <c r="B224" s="4"/>
    </row>
    <row r="225" spans="1:2" ht="14.4" x14ac:dyDescent="0.3">
      <c r="A225" s="4"/>
      <c r="B225" s="4"/>
    </row>
    <row r="226" spans="1:2" ht="14.4" x14ac:dyDescent="0.3">
      <c r="A226" s="4"/>
      <c r="B226" s="4"/>
    </row>
    <row r="227" spans="1:2" ht="14.4" x14ac:dyDescent="0.3">
      <c r="A227" s="4"/>
      <c r="B227" s="4"/>
    </row>
    <row r="228" spans="1:2" ht="14.4" x14ac:dyDescent="0.3">
      <c r="A228" s="4"/>
      <c r="B228" s="4"/>
    </row>
    <row r="229" spans="1:2" ht="14.4" x14ac:dyDescent="0.3">
      <c r="A229" s="4"/>
      <c r="B229" s="4"/>
    </row>
    <row r="230" spans="1:2" ht="14.4" x14ac:dyDescent="0.3">
      <c r="A230" s="4"/>
      <c r="B23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2021-09-22T07:56:04Z</dcterms:modified>
</cp:coreProperties>
</file>