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alialnabelsi\OneDrive - Diproinduca\Desktop\Cost DB\SBSA\"/>
    </mc:Choice>
  </mc:AlternateContent>
  <xr:revisionPtr revIDLastSave="0" documentId="13_ncr:1_{BB60CC4C-42D2-4B09-83AE-0AD424013AA9}" xr6:coauthVersionLast="47" xr6:coauthVersionMax="47" xr10:uidLastSave="{00000000-0000-0000-0000-000000000000}"/>
  <bookViews>
    <workbookView xWindow="57480" yWindow="-120" windowWidth="51840" windowHeight="20625" xr2:uid="{00000000-000D-0000-FFFF-FFFF00000000}"/>
  </bookViews>
  <sheets>
    <sheet name="SALES P&amp;L" sheetId="7" r:id="rId1"/>
    <sheet name="VARIANCE" sheetId="9" r:id="rId2"/>
  </sheet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9" l="1"/>
  <c r="E28" i="9"/>
  <c r="E29" i="9"/>
  <c r="E30" i="9"/>
  <c r="E32" i="9"/>
  <c r="E33" i="9"/>
  <c r="E34" i="9"/>
  <c r="I118" i="7" l="1"/>
  <c r="H23" i="7" l="1"/>
  <c r="L113" i="7"/>
  <c r="L114" i="7"/>
  <c r="L115" i="7"/>
  <c r="L116" i="7"/>
  <c r="L117" i="7"/>
  <c r="L118" i="7"/>
  <c r="L112" i="7"/>
  <c r="J112" i="7"/>
  <c r="J113" i="7" s="1"/>
  <c r="J114" i="7" s="1"/>
  <c r="J115" i="7" l="1"/>
  <c r="J116" i="7" l="1"/>
  <c r="J117" i="7" l="1"/>
  <c r="J118" i="7" l="1"/>
  <c r="F28" i="7" l="1"/>
  <c r="C19" i="7"/>
  <c r="D9" i="7"/>
  <c r="D10" i="7"/>
  <c r="D12" i="7"/>
  <c r="D14" i="7"/>
  <c r="D17" i="7"/>
  <c r="D65" i="7"/>
  <c r="E65" i="7" s="1"/>
  <c r="C69" i="7"/>
  <c r="D63" i="7" l="1"/>
  <c r="E63" i="7" s="1"/>
  <c r="E64" i="7"/>
  <c r="D98" i="7"/>
  <c r="D99" i="7"/>
  <c r="D100" i="7"/>
  <c r="E100" i="7" s="1"/>
  <c r="E101" i="7"/>
  <c r="D102" i="7"/>
  <c r="E102" i="7" s="1"/>
  <c r="D103" i="7"/>
  <c r="E103" i="7" s="1"/>
  <c r="D104" i="7"/>
  <c r="E104" i="7" s="1"/>
  <c r="D10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E88" i="7" s="1"/>
  <c r="D89" i="7"/>
  <c r="E89" i="7" s="1"/>
  <c r="D90" i="7"/>
  <c r="D75" i="7"/>
  <c r="D54" i="7"/>
  <c r="D52" i="7"/>
  <c r="D51" i="7"/>
  <c r="D50" i="7"/>
  <c r="D49" i="7"/>
  <c r="D46" i="7"/>
  <c r="D45" i="7"/>
  <c r="D42" i="7"/>
  <c r="D41" i="7"/>
  <c r="D40" i="7"/>
  <c r="D35" i="7"/>
  <c r="D31" i="7"/>
  <c r="D30" i="7"/>
  <c r="D27" i="7"/>
  <c r="D19" i="7"/>
  <c r="D43" i="7" l="1"/>
  <c r="E27" i="7"/>
  <c r="D33" i="7"/>
  <c r="D47" i="7"/>
  <c r="E75" i="7"/>
  <c r="D91" i="7"/>
  <c r="E90" i="7"/>
  <c r="E87" i="7"/>
  <c r="E86" i="7"/>
  <c r="E85" i="7"/>
  <c r="E84" i="7"/>
  <c r="E83" i="7"/>
  <c r="E82" i="7"/>
  <c r="E81" i="7"/>
  <c r="E80" i="7"/>
  <c r="E79" i="7"/>
  <c r="E78" i="7"/>
  <c r="E77" i="7"/>
  <c r="E76" i="7"/>
  <c r="E93" i="7"/>
  <c r="E105" i="7"/>
  <c r="E99" i="7"/>
  <c r="E98" i="7"/>
  <c r="E97" i="7"/>
  <c r="E96" i="7"/>
  <c r="E95" i="7"/>
  <c r="E94" i="7"/>
  <c r="C43" i="7"/>
  <c r="C38" i="7"/>
  <c r="C106" i="7"/>
  <c r="C91" i="7"/>
  <c r="K112" i="7" l="1"/>
  <c r="K113" i="7"/>
  <c r="K114" i="7"/>
  <c r="K115" i="7"/>
  <c r="K116" i="7"/>
  <c r="K117" i="7"/>
  <c r="K118" i="7"/>
  <c r="E91" i="7"/>
  <c r="E24" i="7"/>
  <c r="D25" i="7"/>
  <c r="E106" i="7"/>
  <c r="E39" i="7"/>
  <c r="C84" i="9"/>
  <c r="C64" i="9"/>
  <c r="C65" i="9"/>
  <c r="C66" i="9"/>
  <c r="C67" i="9"/>
  <c r="C68" i="9"/>
  <c r="C69" i="9"/>
  <c r="C70" i="9"/>
  <c r="C71" i="9"/>
  <c r="C72" i="9"/>
  <c r="C73" i="9"/>
  <c r="C63" i="9"/>
  <c r="G12" i="7"/>
  <c r="E107" i="7" l="1"/>
  <c r="C75" i="9"/>
  <c r="C76" i="9"/>
  <c r="C74" i="9"/>
  <c r="D6" i="7"/>
  <c r="D107" i="7" l="1"/>
  <c r="H4" i="7"/>
  <c r="D68" i="7"/>
  <c r="D57" i="7"/>
  <c r="D66" i="7"/>
  <c r="D61" i="7"/>
  <c r="E25" i="9"/>
  <c r="D62" i="7"/>
  <c r="E45" i="9"/>
  <c r="D59" i="7"/>
  <c r="D67" i="7"/>
  <c r="D56" i="7"/>
  <c r="E48" i="9" l="1"/>
  <c r="D69" i="7"/>
  <c r="E51" i="9"/>
  <c r="E52" i="9"/>
  <c r="E54" i="9"/>
  <c r="E53" i="9"/>
  <c r="D38" i="7"/>
  <c r="E49" i="9"/>
  <c r="E43" i="7"/>
  <c r="E24" i="9"/>
  <c r="E23" i="9"/>
  <c r="E46" i="9"/>
  <c r="E44" i="9"/>
  <c r="D20" i="9"/>
  <c r="E20" i="9"/>
  <c r="E57" i="9"/>
  <c r="E37" i="9"/>
  <c r="E42" i="9"/>
  <c r="E56" i="9"/>
  <c r="E41" i="9"/>
  <c r="E43" i="9"/>
  <c r="E47" i="9"/>
  <c r="E50" i="9"/>
  <c r="E38" i="9"/>
  <c r="E36" i="9"/>
  <c r="E55" i="9"/>
  <c r="E25" i="7"/>
  <c r="D74" i="9"/>
  <c r="E74" i="9"/>
  <c r="C47" i="7"/>
  <c r="C33" i="7"/>
  <c r="C25" i="7"/>
  <c r="E38" i="7" l="1"/>
  <c r="E31" i="9"/>
  <c r="G7" i="7"/>
  <c r="E69" i="7"/>
  <c r="E17" i="9"/>
  <c r="E16" i="9"/>
  <c r="C107" i="7"/>
  <c r="I7" i="7" l="1"/>
  <c r="G4" i="7"/>
  <c r="C29" i="7" l="1"/>
  <c r="E35" i="9"/>
  <c r="E39" i="9"/>
  <c r="E26" i="9"/>
  <c r="E71" i="9"/>
  <c r="D71" i="9"/>
  <c r="C70" i="7" l="1"/>
  <c r="D70" i="9"/>
  <c r="E70" i="9" s="1"/>
  <c r="D66" i="9"/>
  <c r="E66" i="9"/>
  <c r="D67" i="9"/>
  <c r="E67" i="9"/>
  <c r="D75" i="9"/>
  <c r="E75" i="9"/>
  <c r="D69" i="9"/>
  <c r="E69" i="9"/>
  <c r="D65" i="9"/>
  <c r="E65" i="9" s="1"/>
  <c r="E73" i="9"/>
  <c r="D73" i="9"/>
  <c r="E84" i="9"/>
  <c r="D76" i="9"/>
  <c r="E76" i="9"/>
  <c r="D68" i="9"/>
  <c r="E68" i="9"/>
  <c r="E64" i="9"/>
  <c r="D64" i="9"/>
  <c r="D63" i="9"/>
  <c r="E63" i="9"/>
  <c r="D72" i="9"/>
  <c r="E72" i="9" s="1"/>
  <c r="E79" i="9"/>
  <c r="E18" i="9"/>
  <c r="C71" i="7" l="1"/>
  <c r="G5" i="7"/>
  <c r="G6" i="7" s="1"/>
  <c r="G8" i="7" s="1"/>
  <c r="G11" i="7" s="1"/>
  <c r="E7" i="9"/>
  <c r="G10" i="7" l="1"/>
  <c r="C77" i="9" l="1"/>
  <c r="B1" i="7" l="1"/>
  <c r="E40" i="9" l="1"/>
  <c r="E48" i="7"/>
  <c r="D77" i="9"/>
  <c r="E77" i="9"/>
  <c r="H7" i="7"/>
  <c r="E66" i="7"/>
  <c r="E55" i="7"/>
  <c r="E37" i="7"/>
  <c r="E61" i="7"/>
  <c r="E53" i="7"/>
  <c r="E58" i="7"/>
  <c r="E68" i="7"/>
  <c r="E44" i="7"/>
  <c r="E62" i="7"/>
  <c r="E54" i="7"/>
  <c r="E35" i="7"/>
  <c r="E60" i="7"/>
  <c r="E52" i="7"/>
  <c r="E31" i="7"/>
  <c r="E46" i="7"/>
  <c r="E57" i="7"/>
  <c r="E67" i="7"/>
  <c r="E59" i="7"/>
  <c r="E51" i="7"/>
  <c r="E30" i="7"/>
  <c r="E45" i="7"/>
  <c r="E56" i="7"/>
  <c r="E32" i="7"/>
  <c r="E49" i="7"/>
  <c r="E50" i="7"/>
  <c r="E47" i="7"/>
  <c r="E33" i="7"/>
  <c r="E36" i="7"/>
  <c r="E42" i="7"/>
  <c r="E41" i="7"/>
  <c r="C20" i="9"/>
  <c r="E34" i="7"/>
  <c r="E40" i="7"/>
  <c r="C82" i="9"/>
  <c r="C86" i="9"/>
  <c r="C85" i="9"/>
  <c r="C81" i="9"/>
  <c r="C80" i="9"/>
  <c r="C87" i="9" l="1"/>
  <c r="D106" i="7" l="1"/>
  <c r="E85" i="9"/>
  <c r="D85" i="9"/>
  <c r="D86" i="9"/>
  <c r="E86" i="9"/>
  <c r="E80" i="9"/>
  <c r="E81" i="9"/>
  <c r="E58" i="9"/>
  <c r="E83" i="9"/>
  <c r="E82" i="9"/>
  <c r="E87" i="9" l="1"/>
  <c r="I12" i="7"/>
  <c r="H12" i="7"/>
  <c r="C12" i="9" l="1"/>
  <c r="D12" i="9"/>
  <c r="E12" i="9"/>
  <c r="D28" i="7" l="1"/>
  <c r="D29" i="7" l="1"/>
  <c r="E28" i="7"/>
  <c r="C88" i="9"/>
  <c r="D70" i="7" l="1"/>
  <c r="I4" i="7"/>
  <c r="E88" i="9"/>
  <c r="D71" i="7" l="1"/>
  <c r="E29" i="7"/>
  <c r="E21" i="9"/>
  <c r="E22" i="9"/>
  <c r="E4" i="9"/>
  <c r="E70" i="7" l="1"/>
  <c r="I5" i="7"/>
  <c r="H5" i="7" l="1"/>
  <c r="E71" i="7"/>
  <c r="I6" i="7"/>
  <c r="H6" i="7" l="1"/>
  <c r="E6" i="9"/>
  <c r="I8" i="7"/>
  <c r="I10" i="7" l="1"/>
  <c r="E8" i="9"/>
  <c r="H8" i="7"/>
  <c r="I11" i="7"/>
  <c r="E11" i="9" l="1"/>
  <c r="E10" i="9"/>
  <c r="J134" i="7"/>
  <c r="J135" i="7" s="1"/>
  <c r="J136" i="7" s="1"/>
  <c r="H11" i="7"/>
  <c r="H10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tc={40D0FEDD-5C0A-4854-937B-F803B1DC633F}</author>
  </authors>
  <commentList>
    <comment ref="H120" authorId="0" shapeId="0" xr:uid="{40D0FEDD-5C0A-4854-937B-F803B1DC633F}">
      <text>
        <t>[Threaded comment]
Your version of Excel allows you to read this threaded comment; however, any edits to it will get removed if the file is opened in a newer version of Excel. Learn more: https://go.microsoft.com/fwlink/?linkid=870924
Comment:
    credit (protrade/DDI)</t>
      </text>
    </comment>
  </commentList>
</comments>
</file>

<file path=xl/sharedStrings.xml><?xml version="1.0" encoding="utf-8"?>
<sst xmlns="http://schemas.openxmlformats.org/spreadsheetml/2006/main" count="271" uniqueCount="176">
  <si>
    <t>BUDGETED:</t>
  </si>
  <si>
    <t>Do not delete</t>
  </si>
  <si>
    <t>SUMMARY</t>
  </si>
  <si>
    <t>BUDGET TOTAL</t>
  </si>
  <si>
    <t>(USD/WMT)</t>
  </si>
  <si>
    <t>Total USD</t>
  </si>
  <si>
    <t>Open</t>
  </si>
  <si>
    <t>Still gathering data</t>
  </si>
  <si>
    <t>Final</t>
  </si>
  <si>
    <t>No changes to costs/revenue are expected. Settlement pending.</t>
  </si>
  <si>
    <t>JOB STATUS</t>
  </si>
  <si>
    <t>AUTOMATIC CALC</t>
  </si>
  <si>
    <t>Closed</t>
  </si>
  <si>
    <t>Everything is final and settlement has occurred.</t>
  </si>
  <si>
    <t>CLOSING DATE</t>
  </si>
  <si>
    <t>N/A</t>
  </si>
  <si>
    <t>TOTAL COST</t>
  </si>
  <si>
    <t>BUDGET</t>
  </si>
  <si>
    <t>REVENUE</t>
  </si>
  <si>
    <t>OPCO</t>
  </si>
  <si>
    <t>PROFIT</t>
  </si>
  <si>
    <t>PRODUCT</t>
  </si>
  <si>
    <t>NUMBER OF SPLITS</t>
  </si>
  <si>
    <t>VESSEL</t>
  </si>
  <si>
    <t>B/L DATE</t>
  </si>
  <si>
    <t>SUPPLIER</t>
  </si>
  <si>
    <t>OTHER</t>
  </si>
  <si>
    <t>BUYER</t>
  </si>
  <si>
    <t>SALE INCOTERM</t>
  </si>
  <si>
    <t>FE</t>
  </si>
  <si>
    <t>F</t>
  </si>
  <si>
    <t>BL TONNAGE ( WMT)</t>
  </si>
  <si>
    <t>BL TONNAGE ( DMT)</t>
  </si>
  <si>
    <t>BUDGET REVENUE (USD/DMT)</t>
  </si>
  <si>
    <t>TOTAL REVENUE (USD)</t>
  </si>
  <si>
    <t>REVENUE/DMT</t>
  </si>
  <si>
    <t>Sale Price (DMT)</t>
  </si>
  <si>
    <t>Total Hedge P&amp;L</t>
  </si>
  <si>
    <t>TOTAL REVENUE</t>
  </si>
  <si>
    <t>COSTS</t>
  </si>
  <si>
    <t>BUDGETED COSTS (USD/WMT)</t>
  </si>
  <si>
    <t>TOTAL COSTS (USD)</t>
  </si>
  <si>
    <t>COST/WMT</t>
  </si>
  <si>
    <t>Total Material Costs</t>
  </si>
  <si>
    <t>Freight-Barge</t>
  </si>
  <si>
    <t>Freight-Truck</t>
  </si>
  <si>
    <t>Freight-Vessel</t>
  </si>
  <si>
    <t>Total Freight</t>
  </si>
  <si>
    <t>Laytime - owners (LP)</t>
  </si>
  <si>
    <t>Laytime - supplier (LP)</t>
  </si>
  <si>
    <t>Laytime - owners (DP)</t>
  </si>
  <si>
    <t>Laytime - receiver (DP)</t>
  </si>
  <si>
    <t>Total Demurrage</t>
  </si>
  <si>
    <t>Insurance</t>
  </si>
  <si>
    <t>Insurance-M&amp;W</t>
  </si>
  <si>
    <t>Insurance-CL</t>
  </si>
  <si>
    <t>Insurance-Storage</t>
  </si>
  <si>
    <t>Total Insurance</t>
  </si>
  <si>
    <t>Stevedore</t>
  </si>
  <si>
    <t>Stevedore-Vessel</t>
  </si>
  <si>
    <t>Stevedore-Barge</t>
  </si>
  <si>
    <t>Total Stevedore</t>
  </si>
  <si>
    <t>Analysis</t>
  </si>
  <si>
    <t>Storage</t>
  </si>
  <si>
    <t>Agent Commission</t>
  </si>
  <si>
    <t>Customs</t>
  </si>
  <si>
    <t>Surveys</t>
  </si>
  <si>
    <t>Equipment rental</t>
  </si>
  <si>
    <t>Wharfage/Dockage</t>
  </si>
  <si>
    <t>LC Charges</t>
  </si>
  <si>
    <t>Bank Fees</t>
  </si>
  <si>
    <t>Loading Trucks</t>
  </si>
  <si>
    <t>Supervision (DRIC Tech)</t>
  </si>
  <si>
    <t>Misc-Laytime</t>
  </si>
  <si>
    <t>Misc-Consulting</t>
  </si>
  <si>
    <t>Misc-Tech Disembarkation</t>
  </si>
  <si>
    <t>Misc- Analysis</t>
  </si>
  <si>
    <t>Misc - Stockpile Mgmt Fee</t>
  </si>
  <si>
    <t>Misc</t>
  </si>
  <si>
    <t>Total Other Costs excl. Analy/Store.</t>
  </si>
  <si>
    <t>TOTAL COSTS</t>
  </si>
  <si>
    <t>TOTAL GROSS PROFIT</t>
  </si>
  <si>
    <t>OPCO COSTS</t>
  </si>
  <si>
    <t>USD/WMT</t>
  </si>
  <si>
    <t>Thermocoup. &amp; Ventilat.</t>
  </si>
  <si>
    <t>Labor</t>
  </si>
  <si>
    <t>Other</t>
  </si>
  <si>
    <t>Material Sampling</t>
  </si>
  <si>
    <t>Screening</t>
  </si>
  <si>
    <t>Processing</t>
  </si>
  <si>
    <t>Port Costs</t>
  </si>
  <si>
    <t>Stevedoring</t>
  </si>
  <si>
    <t>Trucking</t>
  </si>
  <si>
    <t>Material Cost</t>
  </si>
  <si>
    <t>Inventory Loss</t>
  </si>
  <si>
    <t>Other costs 1</t>
  </si>
  <si>
    <t>Other costs 2</t>
  </si>
  <si>
    <t>Other costs 3</t>
  </si>
  <si>
    <t>Other costs 4</t>
  </si>
  <si>
    <t>Other costs 5</t>
  </si>
  <si>
    <t>TOTAL OPCO UNIT COST</t>
  </si>
  <si>
    <t>f</t>
  </si>
  <si>
    <t>Commissions</t>
  </si>
  <si>
    <t>Payments Made</t>
  </si>
  <si>
    <t>Issue date</t>
  </si>
  <si>
    <t>Paid Date</t>
  </si>
  <si>
    <t xml:space="preserve">DN No. </t>
  </si>
  <si>
    <t>Company that Paid</t>
  </si>
  <si>
    <t>Monthly interest Rate</t>
  </si>
  <si>
    <t>Reason</t>
  </si>
  <si>
    <t>Amount</t>
  </si>
  <si>
    <t>Balance</t>
  </si>
  <si>
    <t>Accumulated costs</t>
  </si>
  <si>
    <t>Days</t>
  </si>
  <si>
    <t>Prepayment</t>
  </si>
  <si>
    <t>25302</t>
  </si>
  <si>
    <t>Initial Freight</t>
  </si>
  <si>
    <t>3408</t>
  </si>
  <si>
    <t>3409</t>
  </si>
  <si>
    <t>DBL</t>
  </si>
  <si>
    <t>DM574</t>
  </si>
  <si>
    <t>DM726</t>
  </si>
  <si>
    <t>Customer payment</t>
  </si>
  <si>
    <t>Date payment received</t>
  </si>
  <si>
    <t>Notes</t>
  </si>
  <si>
    <t>Rate</t>
  </si>
  <si>
    <t>Variance</t>
  </si>
  <si>
    <t>VARIANCE /WMT</t>
  </si>
  <si>
    <t>TOTAL VARIANCE</t>
  </si>
  <si>
    <t>VARIANCE %</t>
  </si>
  <si>
    <t>Positive variance &gt;5% (over budget) - red</t>
  </si>
  <si>
    <t>Negative variance &lt;5%(under budget) - green</t>
  </si>
  <si>
    <t>REVENUE/SALES TONNAGE/HEDGE</t>
  </si>
  <si>
    <t>Positive variance &gt;5% (over budget) - green</t>
  </si>
  <si>
    <t>Negative variance &lt;5%  (under budget) - red</t>
  </si>
  <si>
    <t>Agent (ARPZ)</t>
  </si>
  <si>
    <t>Total Other Costs</t>
  </si>
  <si>
    <t>DBL COSTS</t>
  </si>
  <si>
    <t>BA MANUAL INPUT</t>
  </si>
  <si>
    <t>TOTAL BA COST</t>
  </si>
  <si>
    <t>BA PROFIT</t>
  </si>
  <si>
    <t>BA OPERATIONS</t>
  </si>
  <si>
    <t>BA Material Costs</t>
  </si>
  <si>
    <t>BA Fee</t>
  </si>
  <si>
    <t>BA</t>
  </si>
  <si>
    <t>BA Profit</t>
  </si>
  <si>
    <t>BAUS</t>
  </si>
  <si>
    <t>AA CONTRACT NO.</t>
  </si>
  <si>
    <t>AA MANUAL INPUT</t>
  </si>
  <si>
    <t>TOTAL AA COST</t>
  </si>
  <si>
    <t>Total AA Costs</t>
  </si>
  <si>
    <t>BUDGETED AA OPCO COSTS</t>
  </si>
  <si>
    <t>AA COSTS</t>
  </si>
  <si>
    <t>BUDGETED AA COSTS</t>
  </si>
  <si>
    <t>TOTAL AA UNIT COST</t>
  </si>
  <si>
    <t>DXXM030</t>
  </si>
  <si>
    <t>CCC</t>
  </si>
  <si>
    <t>PRO</t>
  </si>
  <si>
    <t>BULK AAAA</t>
  </si>
  <si>
    <t>DR</t>
  </si>
  <si>
    <t>UU</t>
  </si>
  <si>
    <t>DISCHARGE PORT Result</t>
  </si>
  <si>
    <t>LOAD PORT Result</t>
  </si>
  <si>
    <t>Material</t>
  </si>
  <si>
    <t>Others</t>
  </si>
  <si>
    <t>FOB</t>
  </si>
  <si>
    <t>Loss</t>
  </si>
  <si>
    <t>AA</t>
  </si>
  <si>
    <t>BB</t>
  </si>
  <si>
    <t>CC</t>
  </si>
  <si>
    <t>DD</t>
  </si>
  <si>
    <t>GG</t>
  </si>
  <si>
    <t>FF</t>
  </si>
  <si>
    <t>RR</t>
  </si>
  <si>
    <t>TOTAL AB UNIT COST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</si>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</sst>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d\-mmm\-yy;@"/>
    <numFmt numFmtId="168" formatCode="_([$EGP]\ * #,##0.00_);_([$EGP]\ * \(#,##0.00\);_([$EGP]\ * &quot;-&quot;??_);_(@_)"/>
    <numFmt numFmtId="170" formatCode="_(&quot;$&quot;* #,##0.000000000_);_(&quot;$&quot;* \(#,##0.0000000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0" fontId="6" fillId="3" borderId="0"/>
    <xf numFmtId="0" fontId="7" fillId="4" borderId="0" applyNumberFormat="0" applyBorder="0" applyAlignment="0" applyProtection="0"/>
    <xf numFmtId="0" fontId="12" fillId="9" borderId="0" applyNumberFormat="0" applyBorder="0" applyAlignment="0" applyProtection="0"/>
  </cellStyleXfs>
  <cellXfs count="263">
    <xf numFmtId="0" fontId="0" fillId="0" borderId="0" xfId="0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43" fontId="9" fillId="0" borderId="0" xfId="3" applyFont="1" applyBorder="1"/>
    <xf numFmtId="44" fontId="9" fillId="0" borderId="0" xfId="4" applyFont="1" applyBorder="1"/>
    <xf numFmtId="0" fontId="9" fillId="0" borderId="0" xfId="0" applyFont="1" applyAlignment="1">
      <alignment horizontal="left"/>
    </xf>
    <xf numFmtId="44" fontId="9" fillId="0" borderId="0" xfId="0" applyNumberFormat="1" applyFont="1"/>
    <xf numFmtId="0" fontId="8" fillId="2" borderId="3" xfId="0" applyFont="1" applyFill="1" applyBorder="1" applyAlignment="1">
      <alignment horizontal="left" vertical="center"/>
    </xf>
    <xf numFmtId="43" fontId="8" fillId="2" borderId="4" xfId="3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left" vertical="center"/>
      <protection locked="0"/>
    </xf>
    <xf numFmtId="43" fontId="8" fillId="0" borderId="0" xfId="3" applyFont="1" applyBorder="1" applyAlignment="1">
      <alignment horizontal="center" vertical="center"/>
    </xf>
    <xf numFmtId="0" fontId="9" fillId="0" borderId="6" xfId="0" applyFont="1" applyBorder="1"/>
    <xf numFmtId="165" fontId="9" fillId="0" borderId="0" xfId="0" applyNumberFormat="1" applyFont="1"/>
    <xf numFmtId="168" fontId="9" fillId="0" borderId="0" xfId="4" applyNumberFormat="1" applyFont="1" applyBorder="1"/>
    <xf numFmtId="4" fontId="9" fillId="0" borderId="0" xfId="0" applyNumberFormat="1" applyFont="1"/>
    <xf numFmtId="168" fontId="9" fillId="0" borderId="0" xfId="0" applyNumberFormat="1" applyFont="1"/>
    <xf numFmtId="43" fontId="9" fillId="0" borderId="0" xfId="3" applyFont="1" applyFill="1" applyBorder="1" applyAlignment="1">
      <alignment horizontal="center" vertical="center"/>
    </xf>
    <xf numFmtId="43" fontId="9" fillId="0" borderId="0" xfId="3" applyFont="1" applyFill="1" applyBorder="1"/>
    <xf numFmtId="4" fontId="8" fillId="0" borderId="0" xfId="3" applyNumberFormat="1" applyFont="1" applyFill="1" applyBorder="1" applyAlignment="1">
      <alignment horizontal="center" vertical="center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6" xfId="2" applyFont="1" applyFill="1" applyBorder="1" applyAlignment="1">
      <alignment horizontal="left" vertical="center"/>
    </xf>
    <xf numFmtId="0" fontId="10" fillId="0" borderId="8" xfId="2" applyFont="1" applyFill="1" applyBorder="1" applyAlignment="1">
      <alignment horizontal="left" vertical="center"/>
    </xf>
    <xf numFmtId="0" fontId="10" fillId="0" borderId="6" xfId="2" applyFont="1" applyBorder="1" applyAlignment="1">
      <alignment horizontal="left" vertical="center"/>
    </xf>
    <xf numFmtId="0" fontId="8" fillId="8" borderId="3" xfId="0" applyFont="1" applyFill="1" applyBorder="1" applyAlignment="1">
      <alignment horizontal="left" vertical="center"/>
    </xf>
    <xf numFmtId="0" fontId="8" fillId="8" borderId="2" xfId="0" applyFont="1" applyFill="1" applyBorder="1" applyAlignment="1">
      <alignment horizontal="left" vertical="center"/>
    </xf>
    <xf numFmtId="0" fontId="8" fillId="8" borderId="2" xfId="0" applyFont="1" applyFill="1" applyBorder="1" applyAlignment="1" applyProtection="1">
      <alignment horizontal="left" vertical="center"/>
      <protection locked="0"/>
    </xf>
    <xf numFmtId="0" fontId="8" fillId="8" borderId="2" xfId="0" applyFont="1" applyFill="1" applyBorder="1" applyAlignment="1">
      <alignment vertical="center"/>
    </xf>
    <xf numFmtId="0" fontId="8" fillId="8" borderId="2" xfId="0" applyFont="1" applyFill="1" applyBorder="1" applyProtection="1">
      <protection locked="0"/>
    </xf>
    <xf numFmtId="0" fontId="8" fillId="8" borderId="2" xfId="0" applyFont="1" applyFill="1" applyBorder="1"/>
    <xf numFmtId="0" fontId="8" fillId="0" borderId="3" xfId="0" applyFont="1" applyBorder="1" applyAlignment="1">
      <alignment horizontal="left" vertical="center"/>
    </xf>
    <xf numFmtId="165" fontId="3" fillId="7" borderId="0" xfId="6" applyFont="1" applyFill="1" applyBorder="1" applyAlignment="1">
      <alignment horizontal="center"/>
    </xf>
    <xf numFmtId="167" fontId="3" fillId="5" borderId="6" xfId="0" applyNumberFormat="1" applyFont="1" applyFill="1" applyBorder="1" applyAlignment="1">
      <alignment horizontal="center"/>
    </xf>
    <xf numFmtId="167" fontId="3" fillId="5" borderId="8" xfId="0" applyNumberFormat="1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44" fontId="9" fillId="0" borderId="0" xfId="4" applyFont="1" applyFill="1" applyBorder="1"/>
    <xf numFmtId="43" fontId="8" fillId="0" borderId="6" xfId="3" applyFont="1" applyFill="1" applyBorder="1"/>
    <xf numFmtId="43" fontId="8" fillId="0" borderId="8" xfId="3" applyFont="1" applyFill="1" applyBorder="1"/>
    <xf numFmtId="0" fontId="8" fillId="0" borderId="10" xfId="0" applyFont="1" applyBorder="1"/>
    <xf numFmtId="43" fontId="8" fillId="0" borderId="10" xfId="3" applyFont="1" applyFill="1" applyBorder="1"/>
    <xf numFmtId="4" fontId="8" fillId="0" borderId="0" xfId="3" quotePrefix="1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167" fontId="0" fillId="7" borderId="6" xfId="0" applyNumberForma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0" fontId="0" fillId="6" borderId="7" xfId="1" applyNumberFormat="1" applyFont="1" applyFill="1" applyBorder="1" applyAlignment="1">
      <alignment horizontal="center" vertical="center"/>
    </xf>
    <xf numFmtId="167" fontId="0" fillId="5" borderId="8" xfId="0" applyNumberFormat="1" applyFill="1" applyBorder="1" applyAlignment="1">
      <alignment horizontal="center"/>
    </xf>
    <xf numFmtId="1" fontId="3" fillId="5" borderId="1" xfId="3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3" fillId="0" borderId="11" xfId="7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3" fillId="7" borderId="0" xfId="7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67" fontId="3" fillId="5" borderId="10" xfId="0" applyNumberFormat="1" applyFont="1" applyFill="1" applyBorder="1" applyAlignment="1">
      <alignment horizontal="center"/>
    </xf>
    <xf numFmtId="1" fontId="3" fillId="5" borderId="11" xfId="0" applyNumberFormat="1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1" fontId="3" fillId="5" borderId="0" xfId="0" applyNumberFormat="1" applyFont="1" applyFill="1" applyAlignment="1">
      <alignment horizontal="center"/>
    </xf>
    <xf numFmtId="167" fontId="0" fillId="5" borderId="10" xfId="0" applyNumberFormat="1" applyFill="1" applyBorder="1" applyAlignment="1">
      <alignment horizontal="center"/>
    </xf>
    <xf numFmtId="1" fontId="3" fillId="5" borderId="11" xfId="3" applyNumberFormat="1" applyFont="1" applyFill="1" applyBorder="1" applyAlignment="1">
      <alignment horizontal="center"/>
    </xf>
    <xf numFmtId="165" fontId="3" fillId="5" borderId="11" xfId="0" applyNumberFormat="1" applyFont="1" applyFill="1" applyBorder="1" applyAlignment="1">
      <alignment horizontal="center"/>
    </xf>
    <xf numFmtId="0" fontId="3" fillId="0" borderId="0" xfId="0" applyFont="1"/>
    <xf numFmtId="43" fontId="8" fillId="0" borderId="0" xfId="3" applyFont="1" applyFill="1" applyBorder="1"/>
    <xf numFmtId="0" fontId="13" fillId="0" borderId="0" xfId="0" applyFont="1" applyAlignment="1">
      <alignment horizontal="center" vertical="center"/>
    </xf>
    <xf numFmtId="0" fontId="13" fillId="0" borderId="0" xfId="0" applyFont="1"/>
    <xf numFmtId="44" fontId="0" fillId="0" borderId="11" xfId="4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5" borderId="0" xfId="0" applyNumberFormat="1" applyFill="1" applyAlignment="1">
      <alignment horizontal="center"/>
    </xf>
    <xf numFmtId="44" fontId="0" fillId="6" borderId="0" xfId="4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165" fontId="0" fillId="7" borderId="0" xfId="6" applyFont="1" applyFill="1" applyBorder="1" applyAlignment="1">
      <alignment horizontal="center"/>
    </xf>
    <xf numFmtId="166" fontId="11" fillId="6" borderId="0" xfId="5" applyFon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166" fontId="11" fillId="6" borderId="1" xfId="5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14" fontId="0" fillId="5" borderId="11" xfId="0" applyNumberFormat="1" applyFill="1" applyBorder="1" applyAlignment="1">
      <alignment horizontal="center"/>
    </xf>
    <xf numFmtId="44" fontId="0" fillId="6" borderId="11" xfId="4" applyFont="1" applyFill="1" applyBorder="1" applyAlignment="1">
      <alignment horizontal="center"/>
    </xf>
    <xf numFmtId="166" fontId="11" fillId="6" borderId="11" xfId="5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44" fontId="0" fillId="6" borderId="1" xfId="4" applyFont="1" applyFill="1" applyBorder="1" applyAlignment="1">
      <alignment horizontal="center"/>
    </xf>
    <xf numFmtId="44" fontId="0" fillId="5" borderId="1" xfId="4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4" applyFont="1" applyFill="1" applyBorder="1" applyAlignment="1">
      <alignment horizontal="center"/>
    </xf>
    <xf numFmtId="166" fontId="11" fillId="0" borderId="0" xfId="5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15" fillId="0" borderId="0" xfId="0" applyFont="1" applyAlignment="1">
      <alignment horizontal="left"/>
    </xf>
    <xf numFmtId="165" fontId="9" fillId="5" borderId="7" xfId="6" applyFont="1" applyFill="1" applyBorder="1" applyAlignment="1">
      <alignment horizontal="center" vertical="center"/>
    </xf>
    <xf numFmtId="165" fontId="8" fillId="2" borderId="4" xfId="6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8" xfId="0" applyFont="1" applyBorder="1"/>
    <xf numFmtId="0" fontId="4" fillId="0" borderId="0" xfId="0" applyFont="1" applyAlignment="1">
      <alignment horizontal="center"/>
    </xf>
    <xf numFmtId="165" fontId="9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66" fontId="9" fillId="0" borderId="0" xfId="0" applyNumberFormat="1" applyFont="1"/>
    <xf numFmtId="165" fontId="18" fillId="5" borderId="7" xfId="6" applyFont="1" applyFill="1" applyBorder="1" applyAlignment="1">
      <alignment horizontal="center" vertical="center"/>
    </xf>
    <xf numFmtId="165" fontId="18" fillId="6" borderId="7" xfId="6" applyFont="1" applyFill="1" applyBorder="1" applyAlignment="1">
      <alignment horizontal="center" vertical="center"/>
    </xf>
    <xf numFmtId="49" fontId="9" fillId="0" borderId="0" xfId="0" applyNumberFormat="1" applyFont="1"/>
    <xf numFmtId="49" fontId="3" fillId="7" borderId="0" xfId="7" applyNumberFormat="1" applyFont="1" applyFill="1" applyAlignment="1">
      <alignment horizontal="center"/>
    </xf>
    <xf numFmtId="165" fontId="8" fillId="0" borderId="0" xfId="0" applyNumberFormat="1" applyFont="1" applyAlignment="1">
      <alignment horizontal="center" vertical="center"/>
    </xf>
    <xf numFmtId="165" fontId="0" fillId="0" borderId="0" xfId="0" applyNumberFormat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6" fontId="9" fillId="0" borderId="0" xfId="0" applyNumberFormat="1" applyFont="1" applyAlignment="1">
      <alignment horizontal="center" vertical="center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43" fontId="8" fillId="0" borderId="3" xfId="3" applyFont="1" applyFill="1" applyBorder="1"/>
    <xf numFmtId="9" fontId="9" fillId="0" borderId="0" xfId="1" applyFont="1" applyFill="1" applyBorder="1" applyAlignment="1">
      <alignment horizontal="center" vertical="center"/>
    </xf>
    <xf numFmtId="3" fontId="9" fillId="0" borderId="11" xfId="3" applyNumberFormat="1" applyFont="1" applyFill="1" applyBorder="1" applyAlignment="1">
      <alignment horizontal="center" vertical="center"/>
    </xf>
    <xf numFmtId="3" fontId="9" fillId="0" borderId="1" xfId="3" applyNumberFormat="1" applyFont="1" applyFill="1" applyBorder="1" applyAlignment="1">
      <alignment horizontal="center" vertical="center"/>
    </xf>
    <xf numFmtId="3" fontId="9" fillId="0" borderId="5" xfId="3" applyNumberFormat="1" applyFont="1" applyFill="1" applyBorder="1" applyAlignment="1">
      <alignment horizontal="center" vertical="center"/>
    </xf>
    <xf numFmtId="3" fontId="9" fillId="0" borderId="0" xfId="3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3" fontId="9" fillId="0" borderId="0" xfId="5" applyNumberFormat="1" applyFont="1" applyBorder="1"/>
    <xf numFmtId="3" fontId="9" fillId="0" borderId="11" xfId="5" applyNumberFormat="1" applyFont="1" applyBorder="1"/>
    <xf numFmtId="3" fontId="9" fillId="0" borderId="1" xfId="5" applyNumberFormat="1" applyFont="1" applyBorder="1"/>
    <xf numFmtId="0" fontId="8" fillId="8" borderId="10" xfId="0" applyFont="1" applyFill="1" applyBorder="1" applyAlignment="1">
      <alignment horizontal="left" vertical="center"/>
    </xf>
    <xf numFmtId="3" fontId="9" fillId="0" borderId="5" xfId="5" applyNumberFormat="1" applyFont="1" applyBorder="1"/>
    <xf numFmtId="0" fontId="8" fillId="2" borderId="8" xfId="2" applyFont="1" applyFill="1" applyBorder="1" applyAlignment="1">
      <alignment horizontal="left" vertical="center"/>
    </xf>
    <xf numFmtId="43" fontId="8" fillId="2" borderId="9" xfId="3" applyFont="1" applyFill="1" applyBorder="1" applyAlignment="1">
      <alignment horizontal="center"/>
    </xf>
    <xf numFmtId="166" fontId="10" fillId="0" borderId="0" xfId="5" applyFont="1" applyFill="1" applyBorder="1" applyAlignment="1" applyProtection="1">
      <alignment horizontal="left" vertical="center"/>
      <protection locked="0"/>
    </xf>
    <xf numFmtId="3" fontId="9" fillId="0" borderId="0" xfId="5" applyNumberFormat="1" applyFont="1" applyFill="1" applyBorder="1"/>
    <xf numFmtId="165" fontId="8" fillId="0" borderId="5" xfId="6" applyFont="1" applyFill="1" applyBorder="1" applyAlignment="1">
      <alignment horizontal="center" vertical="center"/>
    </xf>
    <xf numFmtId="166" fontId="8" fillId="8" borderId="11" xfId="5" applyFont="1" applyFill="1" applyBorder="1" applyAlignment="1">
      <alignment horizontal="left" vertical="center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8" xfId="2" applyFont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8" fillId="2" borderId="3" xfId="2" applyFont="1" applyFill="1" applyBorder="1" applyAlignment="1">
      <alignment horizontal="left" vertical="center" wrapText="1"/>
    </xf>
    <xf numFmtId="43" fontId="8" fillId="0" borderId="5" xfId="3" applyFont="1" applyFill="1" applyBorder="1" applyAlignment="1">
      <alignment horizontal="center" wrapText="1"/>
    </xf>
    <xf numFmtId="43" fontId="8" fillId="0" borderId="4" xfId="3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8" fillId="2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3" fontId="8" fillId="0" borderId="5" xfId="3" applyNumberFormat="1" applyFont="1" applyFill="1" applyBorder="1" applyAlignment="1">
      <alignment horizontal="center" wrapText="1"/>
    </xf>
    <xf numFmtId="43" fontId="8" fillId="0" borderId="10" xfId="3" applyFont="1" applyFill="1" applyBorder="1" applyAlignment="1">
      <alignment horizontal="left" wrapText="1"/>
    </xf>
    <xf numFmtId="43" fontId="8" fillId="0" borderId="11" xfId="3" applyFont="1" applyFill="1" applyBorder="1" applyAlignment="1">
      <alignment horizontal="center" wrapText="1"/>
    </xf>
    <xf numFmtId="43" fontId="8" fillId="0" borderId="12" xfId="3" applyFont="1" applyFill="1" applyBorder="1" applyAlignment="1">
      <alignment horizontal="center" wrapText="1"/>
    </xf>
    <xf numFmtId="43" fontId="8" fillId="0" borderId="0" xfId="3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44" fontId="9" fillId="0" borderId="0" xfId="4" applyFont="1" applyFill="1" applyBorder="1" applyAlignment="1">
      <alignment wrapText="1"/>
    </xf>
    <xf numFmtId="165" fontId="9" fillId="0" borderId="0" xfId="0" applyNumberFormat="1" applyFont="1" applyAlignment="1" applyProtection="1">
      <alignment horizontal="left" vertical="center"/>
      <protection locked="0"/>
    </xf>
    <xf numFmtId="165" fontId="9" fillId="6" borderId="0" xfId="0" applyNumberFormat="1" applyFont="1" applyFill="1" applyAlignment="1" applyProtection="1">
      <alignment horizontal="left" vertical="center"/>
      <protection locked="0"/>
    </xf>
    <xf numFmtId="166" fontId="9" fillId="6" borderId="0" xfId="5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167" fontId="0" fillId="5" borderId="1" xfId="0" applyNumberFormat="1" applyFill="1" applyBorder="1" applyAlignment="1">
      <alignment horizontal="center"/>
    </xf>
    <xf numFmtId="167" fontId="0" fillId="7" borderId="0" xfId="0" applyNumberFormat="1" applyFill="1" applyAlignment="1">
      <alignment horizontal="center"/>
    </xf>
    <xf numFmtId="167" fontId="3" fillId="5" borderId="11" xfId="0" applyNumberFormat="1" applyFont="1" applyFill="1" applyBorder="1" applyAlignment="1">
      <alignment horizontal="center"/>
    </xf>
    <xf numFmtId="167" fontId="3" fillId="5" borderId="1" xfId="0" applyNumberFormat="1" applyFont="1" applyFill="1" applyBorder="1" applyAlignment="1">
      <alignment horizontal="center"/>
    </xf>
    <xf numFmtId="0" fontId="9" fillId="10" borderId="16" xfId="0" applyFont="1" applyFill="1" applyBorder="1" applyAlignment="1">
      <alignment horizontal="center" vertical="center"/>
    </xf>
    <xf numFmtId="167" fontId="0" fillId="5" borderId="11" xfId="0" applyNumberFormat="1" applyFill="1" applyBorder="1" applyAlignment="1">
      <alignment horizontal="center"/>
    </xf>
    <xf numFmtId="0" fontId="9" fillId="6" borderId="18" xfId="0" applyFont="1" applyFill="1" applyBorder="1" applyAlignment="1">
      <alignment horizontal="center" vertical="center"/>
    </xf>
    <xf numFmtId="167" fontId="3" fillId="5" borderId="0" xfId="0" applyNumberFormat="1" applyFont="1" applyFill="1" applyAlignment="1">
      <alignment horizontal="center"/>
    </xf>
    <xf numFmtId="43" fontId="9" fillId="0" borderId="0" xfId="3" applyFont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167" fontId="0" fillId="0" borderId="11" xfId="0" applyNumberFormat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165" fontId="8" fillId="6" borderId="4" xfId="6" applyFont="1" applyFill="1" applyBorder="1" applyAlignment="1">
      <alignment horizontal="center" vertical="center"/>
    </xf>
    <xf numFmtId="165" fontId="9" fillId="7" borderId="7" xfId="6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 vertical="center"/>
    </xf>
    <xf numFmtId="166" fontId="9" fillId="0" borderId="0" xfId="5" applyFont="1" applyFill="1" applyBorder="1" applyAlignment="1" applyProtection="1">
      <alignment horizontal="left" vertical="center"/>
      <protection locked="0"/>
    </xf>
    <xf numFmtId="165" fontId="10" fillId="6" borderId="0" xfId="0" applyNumberFormat="1" applyFont="1" applyFill="1" applyAlignment="1" applyProtection="1">
      <alignment horizontal="left" vertical="center"/>
      <protection locked="0"/>
    </xf>
    <xf numFmtId="166" fontId="10" fillId="6" borderId="0" xfId="5" applyFont="1" applyFill="1" applyBorder="1" applyAlignment="1" applyProtection="1">
      <alignment horizontal="left" vertical="center"/>
      <protection locked="0"/>
    </xf>
    <xf numFmtId="0" fontId="8" fillId="2" borderId="1" xfId="2" applyFont="1" applyFill="1" applyBorder="1" applyAlignment="1">
      <alignment horizontal="left" vertical="center"/>
    </xf>
    <xf numFmtId="166" fontId="10" fillId="10" borderId="0" xfId="5" applyFont="1" applyFill="1" applyBorder="1" applyAlignment="1" applyProtection="1">
      <alignment horizontal="left" vertical="center"/>
      <protection locked="0"/>
    </xf>
    <xf numFmtId="166" fontId="10" fillId="10" borderId="0" xfId="5" applyFont="1" applyFill="1" applyBorder="1"/>
    <xf numFmtId="165" fontId="10" fillId="10" borderId="0" xfId="0" applyNumberFormat="1" applyFont="1" applyFill="1" applyAlignment="1" applyProtection="1">
      <alignment horizontal="left" vertical="center"/>
      <protection locked="0"/>
    </xf>
    <xf numFmtId="0" fontId="19" fillId="2" borderId="5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/>
    <xf numFmtId="165" fontId="19" fillId="6" borderId="4" xfId="6" applyFont="1" applyFill="1" applyBorder="1" applyAlignment="1">
      <alignment horizontal="center" vertical="center"/>
    </xf>
    <xf numFmtId="9" fontId="9" fillId="0" borderId="12" xfId="1" applyFont="1" applyFill="1" applyBorder="1" applyAlignment="1">
      <alignment horizontal="center" vertical="center"/>
    </xf>
    <xf numFmtId="9" fontId="9" fillId="0" borderId="9" xfId="1" applyFont="1" applyFill="1" applyBorder="1" applyAlignment="1">
      <alignment horizontal="center" vertical="center"/>
    </xf>
    <xf numFmtId="9" fontId="9" fillId="0" borderId="4" xfId="1" applyFont="1" applyFill="1" applyBorder="1" applyAlignment="1">
      <alignment horizontal="center" vertical="center"/>
    </xf>
    <xf numFmtId="9" fontId="9" fillId="0" borderId="7" xfId="1" applyFont="1" applyFill="1" applyBorder="1" applyAlignment="1">
      <alignment horizontal="center" vertical="center"/>
    </xf>
    <xf numFmtId="9" fontId="9" fillId="5" borderId="7" xfId="1" applyFont="1" applyFill="1" applyBorder="1" applyAlignment="1">
      <alignment horizontal="center" vertical="center"/>
    </xf>
    <xf numFmtId="166" fontId="9" fillId="0" borderId="0" xfId="0" applyNumberFormat="1" applyFont="1" applyAlignment="1" applyProtection="1">
      <alignment horizontal="left" vertical="center"/>
      <protection locked="0"/>
    </xf>
    <xf numFmtId="166" fontId="9" fillId="5" borderId="7" xfId="6" applyNumberFormat="1" applyFont="1" applyFill="1" applyBorder="1" applyAlignment="1">
      <alignment horizontal="center" vertical="center"/>
    </xf>
    <xf numFmtId="10" fontId="3" fillId="7" borderId="0" xfId="1" applyNumberFormat="1" applyFont="1" applyFill="1" applyBorder="1" applyAlignment="1">
      <alignment horizontal="center"/>
    </xf>
    <xf numFmtId="0" fontId="8" fillId="0" borderId="27" xfId="0" applyFont="1" applyBorder="1"/>
    <xf numFmtId="0" fontId="8" fillId="8" borderId="17" xfId="0" applyFont="1" applyFill="1" applyBorder="1" applyProtection="1">
      <protection locked="0"/>
    </xf>
    <xf numFmtId="0" fontId="9" fillId="11" borderId="27" xfId="0" applyFont="1" applyFill="1" applyBorder="1"/>
    <xf numFmtId="0" fontId="9" fillId="11" borderId="27" xfId="0" applyFont="1" applyFill="1" applyBorder="1" applyAlignment="1">
      <alignment horizontal="center" vertical="center"/>
    </xf>
    <xf numFmtId="0" fontId="19" fillId="12" borderId="6" xfId="0" applyFont="1" applyFill="1" applyBorder="1" applyAlignment="1" applyProtection="1">
      <alignment horizontal="left" vertical="center"/>
      <protection locked="0"/>
    </xf>
    <xf numFmtId="43" fontId="16" fillId="0" borderId="0" xfId="0" applyNumberFormat="1" applyFont="1" applyAlignment="1">
      <alignment horizontal="left" vertical="center"/>
    </xf>
    <xf numFmtId="166" fontId="9" fillId="0" borderId="0" xfId="5" applyFont="1"/>
    <xf numFmtId="0" fontId="9" fillId="0" borderId="0" xfId="0" applyFont="1" applyAlignment="1">
      <alignment horizontal="right"/>
    </xf>
    <xf numFmtId="166" fontId="0" fillId="0" borderId="0" xfId="5" applyFont="1"/>
    <xf numFmtId="166" fontId="9" fillId="0" borderId="1" xfId="5" applyFont="1" applyBorder="1"/>
    <xf numFmtId="164" fontId="0" fillId="0" borderId="0" xfId="0" applyNumberFormat="1"/>
    <xf numFmtId="164" fontId="9" fillId="0" borderId="0" xfId="0" applyNumberFormat="1" applyFont="1"/>
    <xf numFmtId="170" fontId="9" fillId="0" borderId="0" xfId="0" applyNumberFormat="1" applyFont="1"/>
    <xf numFmtId="165" fontId="9" fillId="0" borderId="0" xfId="0" applyNumberFormat="1" applyFont="1" applyAlignment="1">
      <alignment horizontal="left" vertical="center"/>
    </xf>
    <xf numFmtId="44" fontId="3" fillId="5" borderId="11" xfId="4" applyFont="1" applyFill="1" applyBorder="1" applyAlignment="1">
      <alignment horizontal="center"/>
    </xf>
    <xf numFmtId="44" fontId="3" fillId="5" borderId="0" xfId="4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3" fontId="8" fillId="0" borderId="3" xfId="3" applyFont="1" applyFill="1" applyBorder="1" applyAlignment="1">
      <alignment horizontal="left"/>
    </xf>
    <xf numFmtId="43" fontId="8" fillId="0" borderId="5" xfId="3" applyFont="1" applyFill="1" applyBorder="1" applyAlignment="1">
      <alignment horizontal="left"/>
    </xf>
    <xf numFmtId="43" fontId="8" fillId="0" borderId="5" xfId="3" applyFont="1" applyFill="1" applyBorder="1" applyAlignment="1">
      <alignment horizontal="center" vertical="center"/>
    </xf>
    <xf numFmtId="43" fontId="8" fillId="0" borderId="4" xfId="3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9" fillId="0" borderId="0" xfId="6" applyFont="1" applyFill="1" applyBorder="1" applyAlignment="1">
      <alignment horizontal="center" vertical="center"/>
    </xf>
    <xf numFmtId="165" fontId="9" fillId="0" borderId="7" xfId="6" applyFont="1" applyFill="1" applyBorder="1" applyAlignment="1">
      <alignment horizontal="center" vertical="center"/>
    </xf>
    <xf numFmtId="15" fontId="10" fillId="0" borderId="2" xfId="0" applyNumberFormat="1" applyFont="1" applyBorder="1" applyAlignment="1">
      <alignment horizontal="center" vertical="center"/>
    </xf>
    <xf numFmtId="15" fontId="8" fillId="0" borderId="2" xfId="0" applyNumberFormat="1" applyFont="1" applyBorder="1" applyAlignment="1">
      <alignment horizontal="center" vertical="center"/>
    </xf>
    <xf numFmtId="43" fontId="8" fillId="0" borderId="1" xfId="3" applyFont="1" applyFill="1" applyBorder="1"/>
    <xf numFmtId="165" fontId="9" fillId="0" borderId="1" xfId="6" applyFont="1" applyFill="1" applyBorder="1" applyAlignment="1">
      <alignment horizontal="center" vertical="center"/>
    </xf>
    <xf numFmtId="165" fontId="9" fillId="0" borderId="9" xfId="6" quotePrefix="1" applyFont="1" applyFill="1" applyBorder="1" applyAlignment="1">
      <alignment horizontal="center" vertical="center"/>
    </xf>
    <xf numFmtId="43" fontId="8" fillId="0" borderId="11" xfId="0" applyNumberFormat="1" applyFont="1" applyBorder="1"/>
    <xf numFmtId="165" fontId="9" fillId="0" borderId="11" xfId="6" applyFont="1" applyFill="1" applyBorder="1" applyAlignment="1">
      <alignment horizontal="center" vertical="center"/>
    </xf>
    <xf numFmtId="165" fontId="9" fillId="0" borderId="12" xfId="6" applyFont="1" applyFill="1" applyBorder="1" applyAlignment="1">
      <alignment horizontal="center" vertical="center"/>
    </xf>
    <xf numFmtId="43" fontId="8" fillId="0" borderId="13" xfId="3" applyFont="1" applyFill="1" applyBorder="1"/>
    <xf numFmtId="43" fontId="8" fillId="0" borderId="14" xfId="3" applyFont="1" applyFill="1" applyBorder="1"/>
    <xf numFmtId="165" fontId="9" fillId="0" borderId="14" xfId="6" applyFont="1" applyFill="1" applyBorder="1" applyAlignment="1">
      <alignment horizontal="center" vertical="center"/>
    </xf>
    <xf numFmtId="165" fontId="9" fillId="0" borderId="15" xfId="6" applyFont="1" applyFill="1" applyBorder="1" applyAlignment="1">
      <alignment horizontal="center" vertical="center"/>
    </xf>
    <xf numFmtId="165" fontId="8" fillId="0" borderId="1" xfId="6" applyFont="1" applyFill="1" applyBorder="1" applyAlignment="1">
      <alignment horizontal="center" vertical="center"/>
    </xf>
    <xf numFmtId="165" fontId="8" fillId="0" borderId="9" xfId="6" applyFont="1" applyFill="1" applyBorder="1" applyAlignment="1">
      <alignment horizontal="center" vertical="center"/>
    </xf>
    <xf numFmtId="165" fontId="8" fillId="0" borderId="7" xfId="6" applyFont="1" applyFill="1" applyBorder="1" applyAlignment="1">
      <alignment horizontal="center" vertical="center"/>
    </xf>
    <xf numFmtId="165" fontId="8" fillId="0" borderId="18" xfId="6" applyFont="1" applyFill="1" applyBorder="1" applyAlignment="1">
      <alignment horizontal="center" vertical="center"/>
    </xf>
    <xf numFmtId="167" fontId="10" fillId="0" borderId="2" xfId="0" applyNumberFormat="1" applyFont="1" applyBorder="1" applyAlignment="1">
      <alignment horizontal="center" vertical="center"/>
    </xf>
    <xf numFmtId="167" fontId="9" fillId="0" borderId="2" xfId="0" applyNumberFormat="1" applyFont="1" applyBorder="1" applyAlignment="1">
      <alignment horizontal="center" vertical="center"/>
    </xf>
    <xf numFmtId="165" fontId="8" fillId="0" borderId="16" xfId="6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0" fontId="10" fillId="0" borderId="2" xfId="0" applyNumberFormat="1" applyFont="1" applyBorder="1" applyAlignment="1">
      <alignment horizontal="center" vertical="center"/>
    </xf>
    <xf numFmtId="10" fontId="9" fillId="0" borderId="2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166" fontId="9" fillId="0" borderId="2" xfId="5" applyFont="1" applyFill="1" applyBorder="1" applyAlignment="1">
      <alignment horizontal="center" vertical="center"/>
    </xf>
    <xf numFmtId="4" fontId="9" fillId="0" borderId="18" xfId="3" applyNumberFormat="1" applyFont="1" applyFill="1" applyBorder="1" applyAlignment="1">
      <alignment horizontal="center" vertical="center"/>
    </xf>
    <xf numFmtId="4" fontId="14" fillId="0" borderId="5" xfId="1" applyNumberFormat="1" applyFont="1" applyFill="1" applyBorder="1" applyAlignment="1">
      <alignment horizontal="center" vertical="center"/>
    </xf>
    <xf numFmtId="4" fontId="14" fillId="0" borderId="4" xfId="1" applyNumberFormat="1" applyFont="1" applyFill="1" applyBorder="1" applyAlignment="1">
      <alignment horizontal="center" vertical="center"/>
    </xf>
    <xf numFmtId="43" fontId="17" fillId="0" borderId="3" xfId="3" applyFont="1" applyBorder="1" applyAlignment="1">
      <alignment horizontal="left"/>
    </xf>
    <xf numFmtId="43" fontId="17" fillId="0" borderId="4" xfId="3" applyFont="1" applyBorder="1" applyAlignment="1">
      <alignment horizontal="left"/>
    </xf>
    <xf numFmtId="0" fontId="16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43" fontId="17" fillId="0" borderId="2" xfId="3" applyFont="1" applyBorder="1" applyAlignment="1">
      <alignment horizontal="left"/>
    </xf>
    <xf numFmtId="0" fontId="7" fillId="4" borderId="23" xfId="9" applyBorder="1" applyAlignment="1">
      <alignment horizontal="left" vertical="center"/>
    </xf>
    <xf numFmtId="0" fontId="7" fillId="4" borderId="24" xfId="9" applyBorder="1" applyAlignment="1">
      <alignment horizontal="lef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7" fillId="4" borderId="25" xfId="9" applyBorder="1" applyAlignment="1">
      <alignment horizontal="left" vertical="center"/>
    </xf>
    <xf numFmtId="0" fontId="7" fillId="4" borderId="26" xfId="9" applyBorder="1" applyAlignment="1">
      <alignment horizontal="left" vertical="center"/>
    </xf>
    <xf numFmtId="0" fontId="12" fillId="9" borderId="21" xfId="10" applyBorder="1" applyAlignment="1">
      <alignment horizontal="left" vertical="center"/>
    </xf>
    <xf numFmtId="0" fontId="12" fillId="9" borderId="22" xfId="10" applyBorder="1" applyAlignment="1">
      <alignment horizontal="left" vertical="center"/>
    </xf>
  </cellXfs>
  <cellStyles count="11">
    <cellStyle name="Bad" xfId="9" builtinId="27"/>
    <cellStyle name="blp_column_header" xfId="8" xr:uid="{00000000-0005-0000-0000-000001000000}"/>
    <cellStyle name="Comma" xfId="5" builtinId="3"/>
    <cellStyle name="Comma 2" xfId="3" xr:uid="{00000000-0005-0000-0000-000003000000}"/>
    <cellStyle name="Currency" xfId="6" builtinId="4"/>
    <cellStyle name="Currency 2" xfId="4" xr:uid="{00000000-0005-0000-0000-000005000000}"/>
    <cellStyle name="Good" xfId="10" builtinId="26"/>
    <cellStyle name="Heading 4" xfId="2" builtinId="19"/>
    <cellStyle name="Normal" xfId="0" builtinId="0"/>
    <cellStyle name="Normal 2" xfId="7" xr:uid="{00000000-0005-0000-0000-000009000000}"/>
    <cellStyle name="Percent" xfId="1" builtinId="5"/>
  </cellStyles>
  <dxfs count="2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mantha Vyazmensky" id="{FF6DE0B4-B0F8-4CCE-A653-AC8F77E0B741}" userId="S::svyazmensky@imigroup.com::08d36955-12d5-46b9-8cbf-d31a9a06baa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20" dT="2022-07-06T15:19:25.14" personId="{FF6DE0B4-B0F8-4CCE-A653-AC8F77E0B741}" id="{40D0FEDD-5C0A-4854-937B-F803B1DC633F}">
    <text>credit (protrade/DDI)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W141"/>
  <sheetViews>
    <sheetView tabSelected="1" zoomScale="55" zoomScaleNormal="55" workbookViewId="0">
      <selection activeCell="D59" sqref="D59"/>
    </sheetView>
  </sheetViews>
  <sheetFormatPr defaultColWidth="11.453125" defaultRowHeight="16" outlineLevelRow="1" outlineLevelCol="1" x14ac:dyDescent="0.8"/>
  <cols>
    <col min="1" max="1" width="5.86328125" style="2" customWidth="1"/>
    <col min="2" max="2" width="27.54296875" style="4" customWidth="1"/>
    <col min="3" max="3" width="29.31640625" style="1" customWidth="1" outlineLevel="1"/>
    <col min="4" max="4" width="22.08984375" style="2" bestFit="1" customWidth="1"/>
    <col min="5" max="5" width="26.08984375" style="3" bestFit="1" customWidth="1"/>
    <col min="6" max="6" width="19.54296875" style="3" customWidth="1"/>
    <col min="7" max="7" width="19.54296875" style="3" customWidth="1" outlineLevel="1"/>
    <col min="8" max="8" width="18.6796875" style="2" bestFit="1" customWidth="1"/>
    <col min="9" max="9" width="27.54296875" style="2" customWidth="1"/>
    <col min="10" max="10" width="22.453125" style="3" bestFit="1" customWidth="1"/>
    <col min="11" max="11" width="21.54296875" style="3" bestFit="1" customWidth="1"/>
    <col min="12" max="12" width="13.86328125" style="3" bestFit="1" customWidth="1"/>
    <col min="13" max="13" width="24.453125" style="3" customWidth="1"/>
    <col min="14" max="14" width="27.31640625" style="3" customWidth="1"/>
    <col min="15" max="15" width="27" style="3" bestFit="1" customWidth="1"/>
    <col min="16" max="16" width="26.08984375" style="3" bestFit="1" customWidth="1"/>
    <col min="17" max="17" width="18.31640625" style="3" bestFit="1" customWidth="1"/>
    <col min="18" max="18" width="12.453125" style="3" bestFit="1" customWidth="1"/>
    <col min="19" max="19" width="9.08984375" style="3" customWidth="1"/>
    <col min="20" max="20" width="11.453125" style="3"/>
    <col min="21" max="21" width="15.6796875" style="3" bestFit="1" customWidth="1"/>
    <col min="22" max="16384" width="11.453125" style="3"/>
  </cols>
  <sheetData>
    <row r="1" spans="1:20" ht="26" x14ac:dyDescent="1.2">
      <c r="B1" s="93" t="str">
        <f>IF(D5="open","SALES P&amp;L",IF(D5="Final","FINAL SALES RESULTS", IF(D5="Closed", "FINAL SALES RESULTS - JOB CLOSED")))</f>
        <v>SALES P&amp;L</v>
      </c>
      <c r="C1" s="3"/>
      <c r="D1" s="3"/>
      <c r="I1" s="3"/>
    </row>
    <row r="2" spans="1:20" x14ac:dyDescent="0.8">
      <c r="C2" s="156" t="s">
        <v>0</v>
      </c>
      <c r="D2" s="1"/>
      <c r="E2" s="2"/>
      <c r="H2" s="3"/>
      <c r="J2" s="2"/>
      <c r="M2" s="249" t="s">
        <v>1</v>
      </c>
      <c r="N2" s="250"/>
      <c r="O2" s="251"/>
      <c r="Q2"/>
      <c r="R2"/>
    </row>
    <row r="3" spans="1:20" x14ac:dyDescent="0.8">
      <c r="B3" s="6" t="s">
        <v>147</v>
      </c>
      <c r="C3" s="210" t="s">
        <v>155</v>
      </c>
      <c r="D3" s="211" t="s">
        <v>155</v>
      </c>
      <c r="F3" s="212" t="s">
        <v>2</v>
      </c>
      <c r="G3" s="213" t="s">
        <v>3</v>
      </c>
      <c r="H3" s="214" t="s">
        <v>4</v>
      </c>
      <c r="I3" s="215" t="s">
        <v>5</v>
      </c>
      <c r="J3" s="2"/>
      <c r="K3" s="169" t="s">
        <v>148</v>
      </c>
      <c r="L3" s="7"/>
      <c r="M3" s="96" t="s">
        <v>6</v>
      </c>
      <c r="N3" s="247" t="s">
        <v>7</v>
      </c>
      <c r="O3" s="248"/>
      <c r="P3"/>
      <c r="Q3"/>
      <c r="R3"/>
      <c r="S3" s="8"/>
    </row>
    <row r="4" spans="1:20" x14ac:dyDescent="0.8">
      <c r="A4" s="5"/>
      <c r="B4" s="6"/>
      <c r="C4" s="216"/>
      <c r="D4" s="217"/>
      <c r="E4"/>
      <c r="F4" s="40" t="s">
        <v>149</v>
      </c>
      <c r="G4" s="66">
        <f>C107*C18</f>
        <v>8255000.0000000009</v>
      </c>
      <c r="H4" s="218">
        <f>+E107</f>
        <v>100.40816326530611</v>
      </c>
      <c r="I4" s="219">
        <f>D107</f>
        <v>4920000</v>
      </c>
      <c r="J4"/>
      <c r="K4" s="170" t="s">
        <v>138</v>
      </c>
      <c r="L4" s="7"/>
      <c r="M4" s="97" t="s">
        <v>8</v>
      </c>
      <c r="N4" s="247" t="s">
        <v>9</v>
      </c>
      <c r="O4" s="248"/>
      <c r="P4"/>
      <c r="Q4"/>
      <c r="R4"/>
      <c r="S4" s="8"/>
      <c r="T4" s="9"/>
    </row>
    <row r="5" spans="1:20" x14ac:dyDescent="0.8">
      <c r="A5" s="5"/>
      <c r="B5" s="6" t="s">
        <v>10</v>
      </c>
      <c r="C5" s="220" t="s">
        <v>6</v>
      </c>
      <c r="D5" s="221" t="s">
        <v>6</v>
      </c>
      <c r="E5"/>
      <c r="F5" s="41" t="s">
        <v>139</v>
      </c>
      <c r="G5" s="222">
        <f>(C70-C107)*C18</f>
        <v>16795000</v>
      </c>
      <c r="H5" s="223">
        <f>+E70-H4</f>
        <v>33.560204081632691</v>
      </c>
      <c r="I5" s="224">
        <f>D70-I4</f>
        <v>1644450</v>
      </c>
      <c r="J5"/>
      <c r="K5" s="163" t="s">
        <v>11</v>
      </c>
      <c r="L5" s="7"/>
      <c r="M5" s="97" t="s">
        <v>12</v>
      </c>
      <c r="N5" s="252" t="s">
        <v>13</v>
      </c>
      <c r="O5" s="252"/>
      <c r="P5"/>
      <c r="Q5"/>
      <c r="R5"/>
      <c r="S5" s="8"/>
      <c r="T5" s="9"/>
    </row>
    <row r="6" spans="1:20" x14ac:dyDescent="0.8">
      <c r="A6"/>
      <c r="B6" s="6" t="s">
        <v>14</v>
      </c>
      <c r="C6" s="220" t="s">
        <v>15</v>
      </c>
      <c r="D6" s="217" t="str">
        <f>IF(C6="","",C6)</f>
        <v>N/A</v>
      </c>
      <c r="E6"/>
      <c r="F6" s="42" t="s">
        <v>16</v>
      </c>
      <c r="G6" s="225">
        <f>SUM(G4:G5)</f>
        <v>25050000</v>
      </c>
      <c r="H6" s="226">
        <f>IFERROR(H4+H5,"")</f>
        <v>133.96836734693881</v>
      </c>
      <c r="I6" s="227">
        <f>IFERROR(I5+I4,"")</f>
        <v>6564450</v>
      </c>
      <c r="J6"/>
      <c r="K6" s="161" t="s">
        <v>17</v>
      </c>
      <c r="L6" s="7"/>
      <c r="M6"/>
      <c r="N6"/>
      <c r="O6"/>
      <c r="P6"/>
      <c r="Q6"/>
      <c r="R6"/>
      <c r="S6" s="10"/>
      <c r="T6" s="9"/>
    </row>
    <row r="7" spans="1:20" ht="15" customHeight="1" thickBot="1" x14ac:dyDescent="0.95">
      <c r="A7" s="5"/>
      <c r="B7" s="3"/>
      <c r="C7" s="184"/>
      <c r="D7" s="3"/>
      <c r="E7" s="2"/>
      <c r="F7" s="228" t="s">
        <v>18</v>
      </c>
      <c r="G7" s="229">
        <f>C25*C19</f>
        <v>32025000</v>
      </c>
      <c r="H7" s="230">
        <f>D25/D18</f>
        <v>102.04081632653062</v>
      </c>
      <c r="I7" s="231">
        <f>D25</f>
        <v>5000000</v>
      </c>
      <c r="J7" s="2"/>
      <c r="L7" s="7"/>
      <c r="P7"/>
      <c r="Q7"/>
      <c r="R7"/>
      <c r="S7" s="10"/>
      <c r="T7" s="9"/>
    </row>
    <row r="8" spans="1:20" ht="16.75" thickTop="1" x14ac:dyDescent="0.8">
      <c r="B8" s="29" t="s">
        <v>19</v>
      </c>
      <c r="C8" s="210" t="s">
        <v>160</v>
      </c>
      <c r="D8" s="211" t="s">
        <v>160</v>
      </c>
      <c r="E8" s="2"/>
      <c r="F8" s="41" t="s">
        <v>20</v>
      </c>
      <c r="G8" s="222">
        <f>G7-G6</f>
        <v>6975000</v>
      </c>
      <c r="H8" s="232">
        <f>IFERROR(I8/D18,"")</f>
        <v>-31.927551020408163</v>
      </c>
      <c r="I8" s="233">
        <f>IFERROR(I7-I6,"")</f>
        <v>-1564450</v>
      </c>
      <c r="J8" s="2"/>
      <c r="Q8"/>
      <c r="R8"/>
    </row>
    <row r="9" spans="1:20" ht="18" customHeight="1" x14ac:dyDescent="0.8">
      <c r="B9" s="30" t="s">
        <v>21</v>
      </c>
      <c r="C9" s="210" t="s">
        <v>159</v>
      </c>
      <c r="D9" s="211" t="str">
        <f t="shared" ref="D9:D17" si="0">C9</f>
        <v>DR</v>
      </c>
      <c r="E9" s="2"/>
      <c r="F9" s="115" t="s">
        <v>22</v>
      </c>
      <c r="G9" s="245">
        <v>2</v>
      </c>
      <c r="H9" s="245"/>
      <c r="I9" s="246"/>
      <c r="J9" s="2"/>
      <c r="Q9"/>
      <c r="R9"/>
    </row>
    <row r="10" spans="1:20" x14ac:dyDescent="0.8">
      <c r="A10" s="5"/>
      <c r="B10" s="31" t="s">
        <v>23</v>
      </c>
      <c r="C10" s="210" t="s">
        <v>158</v>
      </c>
      <c r="D10" s="211" t="str">
        <f t="shared" si="0"/>
        <v>BULK AAAA</v>
      </c>
      <c r="E10" s="2"/>
      <c r="F10" s="43" t="s">
        <v>140</v>
      </c>
      <c r="G10" s="66">
        <f>IFERROR(IF($G$9=2,$G$8/2,IF($G$9=3,$G$8/3)),"")</f>
        <v>3487500</v>
      </c>
      <c r="H10" s="234">
        <f>IFERROR(IF($G$9=2,$H$8/2,IF($G$9=3,$H$8/3)),"")</f>
        <v>-15.963775510204082</v>
      </c>
      <c r="I10" s="235">
        <f>IFERROR(IF($G$9=2,$I$8/2,IF($G$9=3,$I$8/3)),"")</f>
        <v>-782225</v>
      </c>
      <c r="J10" s="2"/>
      <c r="Q10"/>
      <c r="R10"/>
    </row>
    <row r="11" spans="1:20" x14ac:dyDescent="0.8">
      <c r="A11" s="5"/>
      <c r="B11" s="32" t="s">
        <v>24</v>
      </c>
      <c r="C11" s="236"/>
      <c r="D11" s="237">
        <v>44787</v>
      </c>
      <c r="E11" s="2"/>
      <c r="F11" s="40" t="s">
        <v>140</v>
      </c>
      <c r="G11" s="66">
        <f t="shared" ref="G11" si="1">IFERROR(IF($G$9=2,$G$8/2,IF($G$9=3,$G$8/3)),"")</f>
        <v>3487500</v>
      </c>
      <c r="H11" s="234">
        <f>IFERROR(IF($G$9=2,$H$8/2,IF($G$9=3,$H$8/3)),"")</f>
        <v>-15.963775510204082</v>
      </c>
      <c r="I11" s="234">
        <f>IFERROR(IF($G$9=2,$I$8/2,IF($G$9=3,$I$8/3)),"")</f>
        <v>-782225</v>
      </c>
      <c r="J11" s="2"/>
      <c r="Q11"/>
      <c r="R11"/>
    </row>
    <row r="12" spans="1:20" ht="15" customHeight="1" x14ac:dyDescent="0.8">
      <c r="A12" s="5"/>
      <c r="B12" s="29" t="s">
        <v>25</v>
      </c>
      <c r="C12" s="210" t="s">
        <v>157</v>
      </c>
      <c r="D12" s="211" t="str">
        <f t="shared" si="0"/>
        <v>PRO</v>
      </c>
      <c r="E12" s="2"/>
      <c r="F12" s="41" t="s">
        <v>26</v>
      </c>
      <c r="G12" s="222">
        <f>IFERROR(IF($G$9=2,0,IF($G$9=3,$I$8/3)),"")</f>
        <v>0</v>
      </c>
      <c r="H12" s="233">
        <f>IFERROR(IF($G$9=2,0,IF($G$9=3,$H$8/3)),"")</f>
        <v>0</v>
      </c>
      <c r="I12" s="238">
        <f>IFERROR(IF($G$9=2,0,IF($G$9=3,$I$8/3)),"")</f>
        <v>0</v>
      </c>
      <c r="J12" s="2"/>
      <c r="L12" s="7"/>
      <c r="M12"/>
      <c r="N12"/>
      <c r="O12"/>
      <c r="P12"/>
      <c r="Q12"/>
      <c r="R12"/>
    </row>
    <row r="13" spans="1:20" ht="15" customHeight="1" x14ac:dyDescent="0.8">
      <c r="A13" s="5"/>
      <c r="B13" s="29" t="s">
        <v>27</v>
      </c>
      <c r="C13" s="211" t="s">
        <v>156</v>
      </c>
      <c r="D13" s="211" t="s">
        <v>156</v>
      </c>
      <c r="E13" s="2"/>
      <c r="H13" s="3"/>
      <c r="I13" s="3"/>
      <c r="L13" s="7"/>
      <c r="M13"/>
      <c r="N13"/>
      <c r="O13"/>
      <c r="P13"/>
      <c r="Q13"/>
      <c r="R13"/>
    </row>
    <row r="14" spans="1:20" x14ac:dyDescent="0.8">
      <c r="A14" s="5"/>
      <c r="B14" s="114" t="s">
        <v>28</v>
      </c>
      <c r="C14" s="210"/>
      <c r="D14" s="211">
        <f t="shared" si="0"/>
        <v>0</v>
      </c>
      <c r="E14" s="2"/>
      <c r="H14" s="3"/>
      <c r="J14" s="2"/>
      <c r="L14" s="7"/>
      <c r="M14"/>
      <c r="N14"/>
      <c r="O14"/>
      <c r="P14"/>
      <c r="Q14"/>
      <c r="R14"/>
    </row>
    <row r="15" spans="1:20" x14ac:dyDescent="0.8">
      <c r="A15" s="5"/>
      <c r="B15" s="113" t="s">
        <v>29</v>
      </c>
      <c r="C15" s="239">
        <v>68</v>
      </c>
      <c r="D15" s="211">
        <v>68.91</v>
      </c>
      <c r="E15" s="2" t="s">
        <v>30</v>
      </c>
      <c r="H15" s="3"/>
      <c r="J15" s="2"/>
      <c r="L15" s="7"/>
      <c r="M15"/>
      <c r="N15"/>
      <c r="O15"/>
      <c r="P15"/>
      <c r="Q15"/>
      <c r="R15"/>
    </row>
    <row r="16" spans="1:20" x14ac:dyDescent="0.8">
      <c r="A16" s="5"/>
      <c r="B16" s="33" t="s">
        <v>162</v>
      </c>
      <c r="C16" s="240">
        <v>8.5000000000000006E-2</v>
      </c>
      <c r="D16" s="241">
        <v>7.0699999999999999E-2</v>
      </c>
      <c r="E16" s="2" t="s">
        <v>30</v>
      </c>
      <c r="H16" s="3"/>
      <c r="J16" s="2"/>
      <c r="L16" s="7"/>
      <c r="M16"/>
      <c r="N16"/>
      <c r="O16"/>
      <c r="P16"/>
      <c r="Q16"/>
      <c r="R16"/>
    </row>
    <row r="17" spans="1:19" x14ac:dyDescent="0.8">
      <c r="A17" s="5"/>
      <c r="B17" s="33" t="s">
        <v>161</v>
      </c>
      <c r="C17" s="240"/>
      <c r="D17" s="211">
        <f t="shared" si="0"/>
        <v>0</v>
      </c>
      <c r="E17" s="2"/>
      <c r="H17" s="3"/>
      <c r="J17" s="2"/>
      <c r="L17" s="7"/>
      <c r="M17"/>
      <c r="N17"/>
      <c r="O17"/>
      <c r="P17"/>
      <c r="Q17"/>
      <c r="R17"/>
    </row>
    <row r="18" spans="1:19" x14ac:dyDescent="0.8">
      <c r="A18" s="5"/>
      <c r="B18" s="32" t="s">
        <v>31</v>
      </c>
      <c r="C18" s="242">
        <v>500000</v>
      </c>
      <c r="D18" s="243">
        <v>49000</v>
      </c>
      <c r="E18" s="2" t="s">
        <v>30</v>
      </c>
      <c r="H18" s="3"/>
      <c r="J18" s="2"/>
      <c r="L18" s="7"/>
      <c r="M18"/>
      <c r="N18"/>
      <c r="O18"/>
      <c r="P18"/>
      <c r="Q18"/>
      <c r="R18"/>
    </row>
    <row r="19" spans="1:19" x14ac:dyDescent="0.8">
      <c r="A19" s="5"/>
      <c r="B19" s="195" t="s">
        <v>32</v>
      </c>
      <c r="C19" s="244">
        <f>C18*(1-C16)</f>
        <v>457500</v>
      </c>
      <c r="D19" s="244">
        <f>D18*(1-D16)</f>
        <v>45535.700000000004</v>
      </c>
      <c r="E19" s="2"/>
      <c r="H19" s="3"/>
      <c r="I19" s="3"/>
      <c r="J19" s="2"/>
      <c r="K19" s="2"/>
      <c r="M19" s="7"/>
      <c r="N19"/>
      <c r="O19"/>
      <c r="P19"/>
      <c r="Q19"/>
      <c r="R19"/>
      <c r="S19"/>
    </row>
    <row r="20" spans="1:19" x14ac:dyDescent="0.8">
      <c r="A20" s="5"/>
      <c r="B20" s="194" t="s">
        <v>141</v>
      </c>
      <c r="C20" s="196"/>
      <c r="D20" s="197"/>
      <c r="E20" s="17"/>
      <c r="H20" s="3"/>
      <c r="J20" s="2"/>
      <c r="L20" s="7"/>
      <c r="M20"/>
      <c r="N20"/>
      <c r="O20"/>
      <c r="P20"/>
      <c r="Q20"/>
      <c r="R20"/>
    </row>
    <row r="21" spans="1:19" x14ac:dyDescent="0.8">
      <c r="A21" s="5"/>
      <c r="B21" s="3"/>
      <c r="C21" s="3"/>
      <c r="D21" s="3"/>
      <c r="F21" s="2"/>
      <c r="G21" s="2"/>
      <c r="H21" s="3"/>
      <c r="I21" s="3"/>
      <c r="J21" s="2"/>
      <c r="K21" s="2"/>
      <c r="M21" s="7"/>
      <c r="N21"/>
      <c r="O21"/>
      <c r="P21"/>
      <c r="Q21"/>
      <c r="R21"/>
      <c r="S21"/>
    </row>
    <row r="22" spans="1:19" x14ac:dyDescent="0.8">
      <c r="A22" s="5"/>
      <c r="B22" s="11" t="s">
        <v>18</v>
      </c>
      <c r="C22" s="182" t="s">
        <v>33</v>
      </c>
      <c r="D22" s="174" t="s">
        <v>34</v>
      </c>
      <c r="E22" s="12" t="s">
        <v>35</v>
      </c>
      <c r="F22" s="2"/>
      <c r="G22" s="2"/>
      <c r="H22" s="3"/>
      <c r="I22" s="3"/>
      <c r="J22" s="2"/>
      <c r="K22" s="2"/>
      <c r="M22" s="7"/>
      <c r="N22"/>
      <c r="O22"/>
      <c r="P22"/>
      <c r="Q22"/>
      <c r="R22"/>
      <c r="S22"/>
    </row>
    <row r="23" spans="1:19" x14ac:dyDescent="0.8">
      <c r="A23" s="5"/>
      <c r="B23" s="14" t="s">
        <v>36</v>
      </c>
      <c r="C23" s="180">
        <v>70</v>
      </c>
      <c r="D23" s="175">
        <v>5000000</v>
      </c>
      <c r="E23" s="192">
        <v>100</v>
      </c>
      <c r="F23" s="4" t="s">
        <v>30</v>
      </c>
      <c r="G23" s="4"/>
      <c r="H23" s="3">
        <f>116.71-20.67+10.2-7.97+6.8</f>
        <v>105.07</v>
      </c>
      <c r="I23" s="3"/>
      <c r="J23" s="2"/>
      <c r="K23" s="2"/>
      <c r="M23" s="7"/>
      <c r="N23"/>
      <c r="O23"/>
      <c r="P23"/>
      <c r="Q23"/>
      <c r="R23"/>
      <c r="S23"/>
    </row>
    <row r="24" spans="1:19" x14ac:dyDescent="0.8">
      <c r="A24" s="5"/>
      <c r="B24" s="16" t="s">
        <v>37</v>
      </c>
      <c r="C24" s="180">
        <v>0</v>
      </c>
      <c r="D24" s="175"/>
      <c r="E24" s="94">
        <f>D24/D19</f>
        <v>0</v>
      </c>
      <c r="F24" s="2"/>
      <c r="G24" s="2"/>
      <c r="H24" s="3"/>
      <c r="I24" s="3"/>
      <c r="J24" s="2"/>
      <c r="K24" s="2"/>
      <c r="M24" s="7"/>
      <c r="N24"/>
      <c r="O24"/>
      <c r="P24"/>
      <c r="Q24"/>
      <c r="R24"/>
      <c r="S24"/>
    </row>
    <row r="25" spans="1:19" x14ac:dyDescent="0.8">
      <c r="A25" s="5"/>
      <c r="B25" s="28" t="s">
        <v>38</v>
      </c>
      <c r="C25" s="185">
        <f>SUM(C23:C24)</f>
        <v>70</v>
      </c>
      <c r="D25" s="171">
        <f>SUM(D23:D24)</f>
        <v>5000000</v>
      </c>
      <c r="E25" s="171">
        <f>SUM(E23:E24)</f>
        <v>100</v>
      </c>
      <c r="F25" s="2"/>
      <c r="G25" s="2"/>
      <c r="H25" s="3"/>
      <c r="I25" s="3"/>
      <c r="J25" s="2"/>
      <c r="K25" s="2"/>
      <c r="M25" s="7"/>
      <c r="N25"/>
      <c r="O25"/>
      <c r="P25"/>
      <c r="Q25"/>
      <c r="R25"/>
      <c r="S25"/>
    </row>
    <row r="26" spans="1:19" x14ac:dyDescent="0.8">
      <c r="A26" s="5"/>
      <c r="B26" s="11" t="s">
        <v>39</v>
      </c>
      <c r="C26" s="182" t="s">
        <v>40</v>
      </c>
      <c r="D26" s="174" t="s">
        <v>41</v>
      </c>
      <c r="E26" s="95" t="s">
        <v>42</v>
      </c>
      <c r="H26" s="3"/>
      <c r="I26" s="3"/>
      <c r="J26" s="2"/>
      <c r="K26" s="2"/>
      <c r="M26" s="7"/>
      <c r="N26"/>
      <c r="O26"/>
      <c r="P26"/>
      <c r="Q26"/>
      <c r="R26"/>
      <c r="S26"/>
    </row>
    <row r="27" spans="1:19" outlineLevel="1" x14ac:dyDescent="0.8">
      <c r="A27" s="5"/>
      <c r="B27" s="24" t="s">
        <v>142</v>
      </c>
      <c r="C27" s="179">
        <v>0</v>
      </c>
      <c r="D27" s="191">
        <f>C27*D18</f>
        <v>0</v>
      </c>
      <c r="E27" s="104">
        <f>D27/$D$18</f>
        <v>0</v>
      </c>
      <c r="F27" s="102"/>
      <c r="G27" s="102"/>
      <c r="H27" s="3"/>
      <c r="I27" s="3"/>
      <c r="J27" s="2"/>
      <c r="K27" s="2"/>
      <c r="M27" s="7"/>
      <c r="N27"/>
      <c r="O27"/>
      <c r="P27"/>
      <c r="Q27"/>
      <c r="R27"/>
      <c r="S27"/>
    </row>
    <row r="28" spans="1:19" outlineLevel="1" x14ac:dyDescent="0.8">
      <c r="A28" s="5"/>
      <c r="B28" s="24" t="s">
        <v>150</v>
      </c>
      <c r="C28" s="176">
        <v>15</v>
      </c>
      <c r="D28" s="154">
        <f>D107</f>
        <v>4920000</v>
      </c>
      <c r="E28" s="105">
        <f>D28/$D$18</f>
        <v>100.40816326530613</v>
      </c>
      <c r="F28" s="199" t="str">
        <f>F107</f>
        <v>F</v>
      </c>
      <c r="G28" s="102"/>
      <c r="H28" s="3"/>
      <c r="I28" s="3"/>
      <c r="J28" s="2"/>
      <c r="K28" s="2"/>
      <c r="M28" s="7"/>
      <c r="N28"/>
      <c r="O28"/>
      <c r="P28"/>
      <c r="Q28"/>
      <c r="R28"/>
      <c r="S28"/>
    </row>
    <row r="29" spans="1:19" x14ac:dyDescent="0.8">
      <c r="A29" s="5"/>
      <c r="B29" s="24" t="s">
        <v>43</v>
      </c>
      <c r="C29" s="177">
        <f>C27+C28</f>
        <v>15</v>
      </c>
      <c r="D29" s="155">
        <f>SUM(D27:D28)</f>
        <v>4920000</v>
      </c>
      <c r="E29" s="105">
        <f>D29/$D$18</f>
        <v>100.40816326530613</v>
      </c>
      <c r="F29" s="102"/>
      <c r="G29" s="102"/>
      <c r="H29" s="3"/>
      <c r="I29" s="3"/>
      <c r="J29" s="2"/>
      <c r="K29" s="2"/>
      <c r="M29" s="7"/>
      <c r="N29"/>
      <c r="O29"/>
      <c r="P29"/>
      <c r="Q29"/>
      <c r="R29"/>
      <c r="S29"/>
    </row>
    <row r="30" spans="1:19" outlineLevel="1" x14ac:dyDescent="0.8">
      <c r="A30" s="5"/>
      <c r="B30" s="24" t="s">
        <v>44</v>
      </c>
      <c r="C30" s="179">
        <v>0</v>
      </c>
      <c r="D30" s="191">
        <f>C30*$D$18</f>
        <v>0</v>
      </c>
      <c r="E30" s="104">
        <f t="shared" ref="E30:E50" si="2">D30/$D$18</f>
        <v>0</v>
      </c>
      <c r="F30" s="102"/>
      <c r="G30" s="102"/>
      <c r="H30" s="3"/>
      <c r="I30" s="3"/>
      <c r="J30" s="2"/>
      <c r="K30" s="2"/>
      <c r="M30" s="7"/>
      <c r="N30"/>
      <c r="O30"/>
      <c r="P30"/>
      <c r="Q30"/>
      <c r="R30"/>
      <c r="S30"/>
    </row>
    <row r="31" spans="1:19" outlineLevel="1" x14ac:dyDescent="0.8">
      <c r="A31" s="5"/>
      <c r="B31" s="24" t="s">
        <v>45</v>
      </c>
      <c r="C31" s="179">
        <v>0</v>
      </c>
      <c r="D31" s="191">
        <f>C31*$D$18</f>
        <v>0</v>
      </c>
      <c r="E31" s="104">
        <f t="shared" si="2"/>
        <v>0</v>
      </c>
      <c r="F31" s="102"/>
      <c r="G31" s="102"/>
      <c r="H31" s="3"/>
      <c r="I31" s="3"/>
      <c r="J31" s="2"/>
      <c r="K31" s="2"/>
      <c r="M31" s="7"/>
      <c r="N31"/>
      <c r="O31"/>
      <c r="P31"/>
      <c r="Q31"/>
      <c r="R31"/>
      <c r="S31"/>
    </row>
    <row r="32" spans="1:19" outlineLevel="1" x14ac:dyDescent="0.8">
      <c r="A32" s="5"/>
      <c r="B32" s="24" t="s">
        <v>46</v>
      </c>
      <c r="C32" s="179">
        <v>35</v>
      </c>
      <c r="D32" s="191">
        <v>1000000</v>
      </c>
      <c r="E32" s="104">
        <f t="shared" si="2"/>
        <v>20.408163265306122</v>
      </c>
      <c r="F32" s="102" t="s">
        <v>30</v>
      </c>
      <c r="G32" s="102"/>
      <c r="H32" s="3"/>
      <c r="I32" s="3"/>
      <c r="J32" s="2"/>
      <c r="K32" s="2"/>
      <c r="M32" s="7"/>
      <c r="N32"/>
      <c r="O32"/>
      <c r="P32"/>
      <c r="Q32"/>
      <c r="R32"/>
      <c r="S32"/>
    </row>
    <row r="33" spans="1:19" x14ac:dyDescent="0.8">
      <c r="A33" s="5"/>
      <c r="B33" s="24" t="s">
        <v>47</v>
      </c>
      <c r="C33" s="177">
        <f>SUM(C30:C32)</f>
        <v>35</v>
      </c>
      <c r="D33" s="155">
        <f>SUM(D30:D32)</f>
        <v>1000000</v>
      </c>
      <c r="E33" s="105">
        <f t="shared" si="2"/>
        <v>20.408163265306122</v>
      </c>
      <c r="F33" s="102"/>
      <c r="G33" s="102"/>
      <c r="H33" s="3"/>
      <c r="I33" s="3"/>
      <c r="J33" s="2"/>
      <c r="K33" s="2"/>
      <c r="M33" s="7"/>
      <c r="N33"/>
      <c r="O33"/>
      <c r="P33"/>
      <c r="Q33"/>
      <c r="R33"/>
      <c r="S33"/>
    </row>
    <row r="34" spans="1:19" outlineLevel="1" x14ac:dyDescent="0.8">
      <c r="A34" s="5"/>
      <c r="B34" s="24" t="s">
        <v>48</v>
      </c>
      <c r="C34" s="179">
        <v>0</v>
      </c>
      <c r="D34" s="191">
        <v>100000</v>
      </c>
      <c r="E34" s="104">
        <f t="shared" si="2"/>
        <v>2.0408163265306123</v>
      </c>
      <c r="F34" s="4" t="s">
        <v>30</v>
      </c>
      <c r="G34" s="4"/>
      <c r="H34" s="3"/>
      <c r="I34" s="3"/>
      <c r="J34" s="2"/>
      <c r="K34" s="2"/>
      <c r="M34" s="7"/>
      <c r="N34"/>
      <c r="O34"/>
      <c r="P34"/>
      <c r="Q34"/>
      <c r="R34"/>
      <c r="S34"/>
    </row>
    <row r="35" spans="1:19" outlineLevel="1" x14ac:dyDescent="0.8">
      <c r="A35" s="5"/>
      <c r="B35" s="24" t="s">
        <v>49</v>
      </c>
      <c r="C35" s="179">
        <v>0</v>
      </c>
      <c r="D35" s="191">
        <f>C35*$D$18</f>
        <v>0</v>
      </c>
      <c r="E35" s="104">
        <f t="shared" si="2"/>
        <v>0</v>
      </c>
      <c r="F35" s="4"/>
      <c r="G35" s="4"/>
      <c r="H35" s="3"/>
      <c r="I35" s="3"/>
      <c r="J35" s="2"/>
      <c r="K35" s="2"/>
      <c r="M35" s="7"/>
      <c r="N35"/>
      <c r="O35"/>
      <c r="P35"/>
      <c r="Q35"/>
      <c r="R35"/>
      <c r="S35"/>
    </row>
    <row r="36" spans="1:19" outlineLevel="1" x14ac:dyDescent="0.8">
      <c r="A36" s="5"/>
      <c r="B36" s="24" t="s">
        <v>50</v>
      </c>
      <c r="C36" s="179">
        <v>0</v>
      </c>
      <c r="D36" s="191">
        <v>230000</v>
      </c>
      <c r="E36" s="104">
        <f t="shared" si="2"/>
        <v>4.6938775510204085</v>
      </c>
      <c r="F36" s="102" t="s">
        <v>30</v>
      </c>
      <c r="G36" s="102"/>
      <c r="H36" s="3"/>
      <c r="I36" s="3"/>
      <c r="J36" s="2"/>
      <c r="K36" s="2"/>
      <c r="M36" s="7"/>
      <c r="N36"/>
      <c r="O36"/>
      <c r="P36"/>
      <c r="Q36"/>
      <c r="R36"/>
      <c r="S36"/>
    </row>
    <row r="37" spans="1:19" outlineLevel="1" x14ac:dyDescent="0.8">
      <c r="A37" s="5"/>
      <c r="B37" s="24" t="s">
        <v>51</v>
      </c>
      <c r="C37" s="179">
        <v>0</v>
      </c>
      <c r="D37" s="191">
        <v>-245000</v>
      </c>
      <c r="E37" s="104">
        <f t="shared" si="2"/>
        <v>-5</v>
      </c>
      <c r="F37" s="102" t="s">
        <v>30</v>
      </c>
      <c r="G37" s="102"/>
      <c r="H37" s="3"/>
      <c r="I37" s="3"/>
      <c r="J37" s="2"/>
      <c r="K37" s="2"/>
      <c r="M37" s="7"/>
      <c r="N37"/>
      <c r="O37"/>
      <c r="P37"/>
      <c r="Q37"/>
      <c r="R37"/>
      <c r="S37"/>
    </row>
    <row r="38" spans="1:19" x14ac:dyDescent="0.8">
      <c r="A38" s="5"/>
      <c r="B38" s="24" t="s">
        <v>52</v>
      </c>
      <c r="C38" s="177">
        <f>SUM(C34:C37)</f>
        <v>0</v>
      </c>
      <c r="D38" s="155">
        <f>SUM(D34:D37)</f>
        <v>85000</v>
      </c>
      <c r="E38" s="105">
        <f t="shared" si="2"/>
        <v>1.7346938775510203</v>
      </c>
      <c r="F38" s="102"/>
      <c r="G38" s="102"/>
      <c r="H38" s="3"/>
      <c r="I38" s="3"/>
      <c r="J38" s="2"/>
      <c r="K38" s="2"/>
      <c r="M38" s="7"/>
      <c r="N38"/>
      <c r="O38"/>
      <c r="P38"/>
      <c r="Q38"/>
      <c r="R38"/>
      <c r="S38"/>
    </row>
    <row r="39" spans="1:19" x14ac:dyDescent="0.8">
      <c r="A39" s="5"/>
      <c r="B39" s="24" t="s">
        <v>53</v>
      </c>
      <c r="C39" s="179">
        <v>0.1</v>
      </c>
      <c r="D39" s="191">
        <v>300</v>
      </c>
      <c r="E39" s="104">
        <f>D39/$D$18</f>
        <v>6.1224489795918364E-3</v>
      </c>
      <c r="F39" s="102" t="s">
        <v>30</v>
      </c>
      <c r="G39" s="102"/>
      <c r="H39" s="3"/>
      <c r="I39" s="3"/>
      <c r="J39" s="2"/>
      <c r="K39" s="2"/>
      <c r="M39" s="7"/>
      <c r="N39"/>
      <c r="O39"/>
      <c r="P39"/>
      <c r="Q39"/>
      <c r="R39"/>
      <c r="S39"/>
    </row>
    <row r="40" spans="1:19" outlineLevel="1" x14ac:dyDescent="0.8">
      <c r="A40" s="5"/>
      <c r="B40" s="24" t="s">
        <v>54</v>
      </c>
      <c r="C40" s="179">
        <v>0</v>
      </c>
      <c r="D40" s="191">
        <f>C40*$D$18</f>
        <v>0</v>
      </c>
      <c r="E40" s="104">
        <f t="shared" si="2"/>
        <v>0</v>
      </c>
      <c r="F40" s="102"/>
      <c r="G40" s="102"/>
      <c r="H40" s="3"/>
      <c r="I40" s="3"/>
      <c r="J40" s="2"/>
      <c r="K40" s="2"/>
      <c r="M40" s="7"/>
      <c r="N40"/>
      <c r="O40"/>
      <c r="P40"/>
      <c r="Q40"/>
      <c r="R40"/>
      <c r="S40"/>
    </row>
    <row r="41" spans="1:19" outlineLevel="1" x14ac:dyDescent="0.8">
      <c r="A41" s="5"/>
      <c r="B41" s="24" t="s">
        <v>55</v>
      </c>
      <c r="C41" s="179">
        <v>0</v>
      </c>
      <c r="D41" s="191">
        <f>C41*$D$18</f>
        <v>0</v>
      </c>
      <c r="E41" s="104">
        <f t="shared" si="2"/>
        <v>0</v>
      </c>
      <c r="F41" s="102"/>
      <c r="G41" s="102"/>
      <c r="H41" s="3"/>
      <c r="I41" s="3"/>
      <c r="J41" s="2"/>
      <c r="K41" s="2"/>
      <c r="M41" s="7"/>
      <c r="N41"/>
      <c r="O41"/>
      <c r="P41"/>
      <c r="Q41"/>
      <c r="R41"/>
      <c r="S41"/>
    </row>
    <row r="42" spans="1:19" outlineLevel="1" x14ac:dyDescent="0.8">
      <c r="A42" s="5"/>
      <c r="B42" s="24" t="s">
        <v>56</v>
      </c>
      <c r="C42" s="179">
        <v>0</v>
      </c>
      <c r="D42" s="191">
        <f>C42*$D$18</f>
        <v>0</v>
      </c>
      <c r="E42" s="104">
        <f t="shared" si="2"/>
        <v>0</v>
      </c>
      <c r="F42" s="102"/>
      <c r="G42" s="102"/>
      <c r="H42" s="3"/>
      <c r="I42" s="3"/>
      <c r="J42" s="2"/>
      <c r="K42" s="2"/>
      <c r="M42" s="7"/>
      <c r="N42"/>
      <c r="O42"/>
      <c r="P42"/>
      <c r="Q42"/>
      <c r="R42"/>
      <c r="S42"/>
    </row>
    <row r="43" spans="1:19" x14ac:dyDescent="0.8">
      <c r="A43" s="5"/>
      <c r="B43" s="24" t="s">
        <v>57</v>
      </c>
      <c r="C43" s="177">
        <f>SUM(C39:C42)</f>
        <v>0.1</v>
      </c>
      <c r="D43" s="155">
        <f>SUM(D39:D42)</f>
        <v>300</v>
      </c>
      <c r="E43" s="105">
        <f>D43/$D$18</f>
        <v>6.1224489795918364E-3</v>
      </c>
      <c r="F43" s="102"/>
      <c r="G43" s="102"/>
      <c r="H43" s="3"/>
      <c r="I43" s="3"/>
      <c r="J43" s="2"/>
      <c r="K43" s="2"/>
      <c r="M43" s="7"/>
      <c r="N43"/>
      <c r="O43"/>
      <c r="P43"/>
      <c r="Q43"/>
      <c r="R43"/>
      <c r="S43"/>
    </row>
    <row r="44" spans="1:19" outlineLevel="1" x14ac:dyDescent="0.8">
      <c r="A44" s="5"/>
      <c r="B44" s="24" t="s">
        <v>58</v>
      </c>
      <c r="C44" s="179">
        <v>0</v>
      </c>
      <c r="D44" s="191">
        <v>400000</v>
      </c>
      <c r="E44" s="104">
        <f t="shared" si="2"/>
        <v>8.1632653061224492</v>
      </c>
      <c r="F44" s="102"/>
      <c r="G44" s="102"/>
      <c r="H44" s="3"/>
      <c r="I44" s="3"/>
      <c r="J44" s="2"/>
      <c r="K44" s="2"/>
      <c r="M44" s="7"/>
      <c r="N44"/>
      <c r="O44"/>
      <c r="P44"/>
      <c r="Q44"/>
      <c r="R44"/>
      <c r="S44"/>
    </row>
    <row r="45" spans="1:19" outlineLevel="1" x14ac:dyDescent="0.8">
      <c r="A45" s="5"/>
      <c r="B45" s="24" t="s">
        <v>59</v>
      </c>
      <c r="C45" s="179">
        <v>0</v>
      </c>
      <c r="D45" s="191">
        <f>C45*$D$18</f>
        <v>0</v>
      </c>
      <c r="E45" s="104">
        <f t="shared" si="2"/>
        <v>0</v>
      </c>
      <c r="F45" s="102"/>
      <c r="G45" s="102"/>
      <c r="H45" s="3"/>
      <c r="I45" s="3"/>
      <c r="J45" s="2"/>
      <c r="K45" s="2"/>
      <c r="M45" s="7"/>
      <c r="N45"/>
      <c r="O45"/>
      <c r="P45"/>
      <c r="Q45"/>
      <c r="R45"/>
      <c r="S45"/>
    </row>
    <row r="46" spans="1:19" outlineLevel="1" x14ac:dyDescent="0.8">
      <c r="A46" s="5"/>
      <c r="B46" s="24" t="s">
        <v>60</v>
      </c>
      <c r="C46" s="179">
        <v>0</v>
      </c>
      <c r="D46" s="191">
        <f>C46*$D$18</f>
        <v>0</v>
      </c>
      <c r="E46" s="104">
        <f t="shared" si="2"/>
        <v>0</v>
      </c>
      <c r="F46" s="102"/>
      <c r="G46" s="102"/>
      <c r="H46" s="3"/>
      <c r="I46" s="3"/>
      <c r="J46" s="2"/>
      <c r="K46" s="2"/>
      <c r="M46" s="7"/>
      <c r="N46"/>
      <c r="O46"/>
      <c r="P46"/>
      <c r="Q46"/>
      <c r="R46"/>
      <c r="S46"/>
    </row>
    <row r="47" spans="1:19" x14ac:dyDescent="0.8">
      <c r="A47" s="5"/>
      <c r="B47" s="24" t="s">
        <v>61</v>
      </c>
      <c r="C47" s="177">
        <f>SUM(C44:C46)</f>
        <v>0</v>
      </c>
      <c r="D47" s="155">
        <f>SUM(D44:D46)</f>
        <v>400000</v>
      </c>
      <c r="E47" s="105">
        <f t="shared" si="2"/>
        <v>8.1632653061224492</v>
      </c>
      <c r="F47" s="102"/>
      <c r="G47" s="102"/>
      <c r="H47" s="3"/>
      <c r="I47" s="3"/>
      <c r="J47" s="2"/>
      <c r="K47" s="2"/>
      <c r="M47" s="7"/>
      <c r="N47"/>
      <c r="O47"/>
      <c r="P47"/>
      <c r="Q47"/>
      <c r="R47"/>
      <c r="S47"/>
    </row>
    <row r="48" spans="1:19" x14ac:dyDescent="0.8">
      <c r="A48" s="5"/>
      <c r="B48" s="24" t="s">
        <v>143</v>
      </c>
      <c r="C48" s="177">
        <v>0</v>
      </c>
      <c r="D48" s="155">
        <v>40000</v>
      </c>
      <c r="E48" s="105">
        <f>IFERROR((D48/$D$18),0)</f>
        <v>0.81632653061224492</v>
      </c>
      <c r="F48" s="102"/>
      <c r="G48" s="102"/>
      <c r="H48" s="3"/>
      <c r="I48" s="3"/>
      <c r="J48" s="2"/>
      <c r="K48" s="2"/>
      <c r="M48" s="7"/>
      <c r="N48"/>
      <c r="O48"/>
      <c r="P48"/>
      <c r="Q48"/>
      <c r="R48"/>
      <c r="S48"/>
    </row>
    <row r="49" spans="1:19" x14ac:dyDescent="0.8">
      <c r="A49" s="5"/>
      <c r="B49" s="198" t="s">
        <v>62</v>
      </c>
      <c r="C49" s="179">
        <v>0</v>
      </c>
      <c r="D49" s="191">
        <f t="shared" ref="D49:D54" si="3">C49*$D$18</f>
        <v>0</v>
      </c>
      <c r="E49" s="104">
        <f t="shared" si="2"/>
        <v>0</v>
      </c>
      <c r="F49" s="102"/>
      <c r="G49" s="102"/>
      <c r="H49" s="3"/>
      <c r="I49" s="3"/>
      <c r="J49" s="2"/>
      <c r="K49" s="2"/>
      <c r="M49" s="7"/>
      <c r="N49"/>
      <c r="O49"/>
      <c r="P49"/>
      <c r="Q49"/>
      <c r="R49"/>
      <c r="S49"/>
    </row>
    <row r="50" spans="1:19" x14ac:dyDescent="0.8">
      <c r="A50" s="5"/>
      <c r="B50" s="198" t="s">
        <v>63</v>
      </c>
      <c r="C50" s="179">
        <v>0</v>
      </c>
      <c r="D50" s="191">
        <f t="shared" si="3"/>
        <v>0</v>
      </c>
      <c r="E50" s="104">
        <f t="shared" si="2"/>
        <v>0</v>
      </c>
      <c r="F50" s="102"/>
      <c r="G50" s="102"/>
      <c r="H50" s="3"/>
      <c r="I50" s="3"/>
      <c r="J50" s="2"/>
      <c r="K50" s="2"/>
      <c r="M50" s="7"/>
      <c r="N50"/>
      <c r="O50"/>
      <c r="P50"/>
      <c r="Q50"/>
      <c r="R50"/>
      <c r="S50"/>
    </row>
    <row r="51" spans="1:19" outlineLevel="1" x14ac:dyDescent="0.8">
      <c r="A51" s="5"/>
      <c r="B51" s="24" t="s">
        <v>64</v>
      </c>
      <c r="C51" s="179">
        <v>0</v>
      </c>
      <c r="D51" s="191">
        <f t="shared" si="3"/>
        <v>0</v>
      </c>
      <c r="E51" s="104">
        <f t="shared" ref="E51:E68" si="4">D51/$D$18</f>
        <v>0</v>
      </c>
      <c r="F51" s="102"/>
      <c r="G51" s="102"/>
      <c r="H51" s="3"/>
      <c r="I51" s="3"/>
      <c r="J51" s="2"/>
      <c r="K51" s="2"/>
      <c r="M51" s="7"/>
      <c r="N51"/>
      <c r="O51"/>
      <c r="P51"/>
      <c r="Q51"/>
      <c r="R51"/>
      <c r="S51"/>
    </row>
    <row r="52" spans="1:19" outlineLevel="1" x14ac:dyDescent="0.8">
      <c r="A52" s="5"/>
      <c r="B52" s="24" t="s">
        <v>65</v>
      </c>
      <c r="C52" s="179">
        <v>0</v>
      </c>
      <c r="D52" s="191">
        <f t="shared" si="3"/>
        <v>0</v>
      </c>
      <c r="E52" s="104">
        <f t="shared" si="4"/>
        <v>0</v>
      </c>
      <c r="F52" s="102"/>
      <c r="G52" s="102"/>
      <c r="H52" s="3"/>
      <c r="I52" s="3"/>
      <c r="J52" s="2"/>
      <c r="K52" s="2"/>
      <c r="M52" s="7"/>
      <c r="N52"/>
      <c r="O52"/>
      <c r="P52"/>
      <c r="Q52"/>
      <c r="R52"/>
      <c r="S52"/>
    </row>
    <row r="53" spans="1:19" outlineLevel="1" x14ac:dyDescent="0.8">
      <c r="A53" s="5"/>
      <c r="B53" s="24" t="s">
        <v>66</v>
      </c>
      <c r="C53" s="179">
        <v>0</v>
      </c>
      <c r="D53" s="191">
        <v>4000</v>
      </c>
      <c r="E53" s="104">
        <f t="shared" si="4"/>
        <v>8.1632653061224483E-2</v>
      </c>
      <c r="F53" s="102"/>
      <c r="G53" s="102"/>
      <c r="H53" s="3"/>
      <c r="I53" s="3"/>
      <c r="J53" s="2"/>
      <c r="K53" s="2"/>
      <c r="M53" s="7"/>
      <c r="N53"/>
      <c r="O53"/>
      <c r="P53"/>
      <c r="Q53"/>
      <c r="R53"/>
      <c r="S53"/>
    </row>
    <row r="54" spans="1:19" outlineLevel="1" x14ac:dyDescent="0.8">
      <c r="A54" s="5"/>
      <c r="B54" s="24" t="s">
        <v>67</v>
      </c>
      <c r="C54" s="179">
        <v>0</v>
      </c>
      <c r="D54" s="191">
        <f t="shared" si="3"/>
        <v>0</v>
      </c>
      <c r="E54" s="104">
        <f t="shared" si="4"/>
        <v>0</v>
      </c>
      <c r="F54" s="102"/>
      <c r="G54" s="102"/>
      <c r="H54" s="3"/>
      <c r="I54" s="3"/>
      <c r="J54" s="2"/>
      <c r="K54" s="2"/>
      <c r="M54" s="7"/>
      <c r="N54"/>
      <c r="O54"/>
      <c r="P54"/>
      <c r="Q54"/>
      <c r="R54"/>
      <c r="S54"/>
    </row>
    <row r="55" spans="1:19" outlineLevel="1" x14ac:dyDescent="0.8">
      <c r="A55" s="5"/>
      <c r="B55" s="24" t="s">
        <v>68</v>
      </c>
      <c r="C55" s="179">
        <v>0</v>
      </c>
      <c r="D55" s="191">
        <v>60000</v>
      </c>
      <c r="E55" s="104">
        <f t="shared" si="4"/>
        <v>1.2244897959183674</v>
      </c>
      <c r="F55" s="102"/>
      <c r="G55" s="102"/>
      <c r="H55" s="3"/>
      <c r="I55" s="3"/>
      <c r="J55" s="2"/>
      <c r="K55" s="2"/>
      <c r="M55" s="7"/>
      <c r="N55"/>
      <c r="O55"/>
      <c r="P55"/>
      <c r="Q55"/>
      <c r="R55"/>
      <c r="S55"/>
    </row>
    <row r="56" spans="1:19" outlineLevel="1" x14ac:dyDescent="0.8">
      <c r="A56" s="5"/>
      <c r="B56" s="24" t="s">
        <v>69</v>
      </c>
      <c r="C56" s="179">
        <v>0</v>
      </c>
      <c r="D56" s="191">
        <f t="shared" ref="D56:D68" si="5">C56*$D$18</f>
        <v>0</v>
      </c>
      <c r="E56" s="104">
        <f t="shared" si="4"/>
        <v>0</v>
      </c>
      <c r="F56" s="102"/>
      <c r="G56" s="102"/>
      <c r="H56" s="3"/>
      <c r="I56" s="3"/>
      <c r="J56" s="2"/>
      <c r="K56" s="2"/>
      <c r="M56" s="7"/>
      <c r="N56"/>
      <c r="O56"/>
      <c r="P56"/>
      <c r="Q56"/>
      <c r="R56"/>
      <c r="S56"/>
    </row>
    <row r="57" spans="1:19" outlineLevel="1" x14ac:dyDescent="0.8">
      <c r="A57" s="5"/>
      <c r="B57" s="24" t="s">
        <v>70</v>
      </c>
      <c r="C57" s="179">
        <v>0</v>
      </c>
      <c r="D57" s="191">
        <f t="shared" si="5"/>
        <v>0</v>
      </c>
      <c r="E57" s="104">
        <f t="shared" si="4"/>
        <v>0</v>
      </c>
      <c r="F57" s="102"/>
      <c r="G57" s="102"/>
      <c r="H57" s="3"/>
      <c r="I57" s="3"/>
      <c r="J57" s="2"/>
      <c r="K57" s="2"/>
      <c r="M57" s="7"/>
      <c r="N57"/>
      <c r="O57"/>
      <c r="P57"/>
      <c r="Q57"/>
      <c r="R57"/>
      <c r="S57"/>
    </row>
    <row r="58" spans="1:19" outlineLevel="1" x14ac:dyDescent="0.8">
      <c r="A58" s="5"/>
      <c r="B58" s="24" t="s">
        <v>71</v>
      </c>
      <c r="C58" s="179">
        <v>0</v>
      </c>
      <c r="D58" s="191">
        <v>5000</v>
      </c>
      <c r="E58" s="104">
        <f t="shared" si="4"/>
        <v>0.10204081632653061</v>
      </c>
      <c r="F58" s="102"/>
      <c r="G58" s="102"/>
      <c r="H58" s="3"/>
      <c r="I58" s="3"/>
      <c r="J58" s="2"/>
      <c r="K58" s="2"/>
      <c r="M58" s="7"/>
      <c r="N58"/>
      <c r="O58"/>
      <c r="P58"/>
      <c r="Q58"/>
      <c r="R58"/>
      <c r="S58"/>
    </row>
    <row r="59" spans="1:19" outlineLevel="1" x14ac:dyDescent="0.8">
      <c r="A59" s="5"/>
      <c r="B59" s="24" t="s">
        <v>72</v>
      </c>
      <c r="C59" s="179">
        <v>0</v>
      </c>
      <c r="D59" s="191">
        <f t="shared" si="5"/>
        <v>0</v>
      </c>
      <c r="E59" s="104">
        <f t="shared" si="4"/>
        <v>0</v>
      </c>
      <c r="F59" s="102"/>
      <c r="G59" s="102"/>
      <c r="H59" s="3"/>
      <c r="I59" s="3"/>
      <c r="J59" s="2"/>
      <c r="K59" s="2"/>
      <c r="M59" s="7"/>
      <c r="N59"/>
      <c r="O59"/>
      <c r="P59"/>
      <c r="Q59"/>
      <c r="R59"/>
      <c r="S59"/>
    </row>
    <row r="60" spans="1:19" outlineLevel="1" x14ac:dyDescent="0.8">
      <c r="A60" s="5"/>
      <c r="B60" s="24" t="s">
        <v>73</v>
      </c>
      <c r="C60" s="179">
        <v>0</v>
      </c>
      <c r="D60" s="191">
        <v>150</v>
      </c>
      <c r="E60" s="104">
        <f t="shared" si="4"/>
        <v>3.0612244897959182E-3</v>
      </c>
      <c r="F60" s="102"/>
      <c r="G60" s="102"/>
      <c r="H60" s="3"/>
      <c r="I60" s="3"/>
      <c r="J60" s="2"/>
      <c r="K60" s="2"/>
      <c r="M60" s="7"/>
      <c r="N60"/>
      <c r="O60"/>
      <c r="P60"/>
      <c r="Q60"/>
      <c r="R60"/>
      <c r="S60"/>
    </row>
    <row r="61" spans="1:19" outlineLevel="1" x14ac:dyDescent="0.8">
      <c r="A61" s="5"/>
      <c r="B61" s="24" t="s">
        <v>74</v>
      </c>
      <c r="C61" s="179">
        <v>0</v>
      </c>
      <c r="D61" s="191">
        <f t="shared" si="5"/>
        <v>0</v>
      </c>
      <c r="E61" s="104">
        <f t="shared" si="4"/>
        <v>0</v>
      </c>
      <c r="F61" s="102"/>
      <c r="G61" s="102"/>
      <c r="H61" s="3"/>
      <c r="I61" s="3"/>
      <c r="J61" s="2"/>
      <c r="K61" s="2"/>
      <c r="M61" s="7"/>
      <c r="N61"/>
      <c r="O61"/>
      <c r="P61"/>
      <c r="Q61"/>
      <c r="R61"/>
      <c r="S61"/>
    </row>
    <row r="62" spans="1:19" outlineLevel="1" x14ac:dyDescent="0.8">
      <c r="A62" s="5"/>
      <c r="B62" s="24" t="s">
        <v>75</v>
      </c>
      <c r="C62" s="179">
        <v>0</v>
      </c>
      <c r="D62" s="191">
        <f t="shared" si="5"/>
        <v>0</v>
      </c>
      <c r="E62" s="104">
        <f t="shared" si="4"/>
        <v>0</v>
      </c>
      <c r="F62" s="102"/>
      <c r="G62" s="102"/>
      <c r="H62" s="3"/>
      <c r="I62" s="3"/>
      <c r="J62" s="2"/>
      <c r="K62" s="2"/>
      <c r="M62" s="7"/>
      <c r="N62"/>
      <c r="O62"/>
      <c r="P62"/>
      <c r="Q62"/>
      <c r="R62"/>
      <c r="S62"/>
    </row>
    <row r="63" spans="1:19" outlineLevel="1" x14ac:dyDescent="0.8">
      <c r="A63" s="5"/>
      <c r="B63" s="24" t="s">
        <v>76</v>
      </c>
      <c r="C63" s="179">
        <v>0</v>
      </c>
      <c r="D63" s="191">
        <f t="shared" si="5"/>
        <v>0</v>
      </c>
      <c r="E63" s="104">
        <f t="shared" si="4"/>
        <v>0</v>
      </c>
      <c r="F63" s="102"/>
      <c r="G63" s="102"/>
      <c r="H63" s="3"/>
      <c r="I63" s="3"/>
      <c r="J63" s="2"/>
      <c r="K63" s="2"/>
      <c r="M63" s="7"/>
      <c r="N63"/>
      <c r="O63"/>
      <c r="P63"/>
      <c r="Q63"/>
      <c r="R63"/>
      <c r="S63"/>
    </row>
    <row r="64" spans="1:19" outlineLevel="1" x14ac:dyDescent="0.8">
      <c r="A64" s="5"/>
      <c r="B64" s="24" t="s">
        <v>77</v>
      </c>
      <c r="C64" s="179">
        <v>0</v>
      </c>
      <c r="D64" s="191">
        <v>50000</v>
      </c>
      <c r="E64" s="104">
        <f t="shared" ref="E64" si="6">D64/$D$18</f>
        <v>1.0204081632653061</v>
      </c>
      <c r="F64" s="102" t="s">
        <v>30</v>
      </c>
      <c r="G64" s="102"/>
      <c r="H64" s="3"/>
      <c r="I64" s="3"/>
      <c r="J64" s="2"/>
      <c r="K64" s="2"/>
      <c r="M64" s="7"/>
      <c r="N64"/>
      <c r="O64"/>
      <c r="P64"/>
      <c r="Q64"/>
      <c r="R64"/>
      <c r="S64"/>
    </row>
    <row r="65" spans="1:19" outlineLevel="1" x14ac:dyDescent="0.8">
      <c r="A65" s="5"/>
      <c r="B65" s="24" t="s">
        <v>78</v>
      </c>
      <c r="C65" s="179">
        <v>0</v>
      </c>
      <c r="D65" s="191">
        <f t="shared" si="5"/>
        <v>0</v>
      </c>
      <c r="E65" s="104">
        <f t="shared" si="4"/>
        <v>0</v>
      </c>
      <c r="F65" s="102"/>
      <c r="G65" s="102"/>
      <c r="H65" s="3"/>
      <c r="I65" s="3"/>
      <c r="J65" s="2"/>
      <c r="K65" s="2"/>
      <c r="M65" s="7"/>
      <c r="N65"/>
      <c r="O65"/>
      <c r="P65"/>
      <c r="Q65"/>
      <c r="R65"/>
      <c r="S65"/>
    </row>
    <row r="66" spans="1:19" outlineLevel="1" x14ac:dyDescent="0.8">
      <c r="A66" s="5"/>
      <c r="B66" s="24" t="s">
        <v>78</v>
      </c>
      <c r="C66" s="179">
        <v>0</v>
      </c>
      <c r="D66" s="191">
        <f t="shared" si="5"/>
        <v>0</v>
      </c>
      <c r="E66" s="104">
        <f t="shared" si="4"/>
        <v>0</v>
      </c>
      <c r="F66" s="102"/>
      <c r="G66" s="102"/>
      <c r="H66" s="3"/>
      <c r="I66" s="3"/>
      <c r="J66" s="2"/>
      <c r="K66" s="2"/>
      <c r="M66" s="7"/>
      <c r="N66"/>
      <c r="O66"/>
      <c r="P66"/>
      <c r="Q66"/>
      <c r="R66"/>
      <c r="S66"/>
    </row>
    <row r="67" spans="1:19" outlineLevel="1" x14ac:dyDescent="0.8">
      <c r="A67" s="5"/>
      <c r="B67" s="24" t="s">
        <v>78</v>
      </c>
      <c r="C67" s="179">
        <v>0</v>
      </c>
      <c r="D67" s="191">
        <f t="shared" si="5"/>
        <v>0</v>
      </c>
      <c r="E67" s="104">
        <f t="shared" si="4"/>
        <v>0</v>
      </c>
      <c r="F67" s="102"/>
      <c r="G67" s="102"/>
      <c r="H67" s="3"/>
      <c r="I67" s="3"/>
      <c r="J67" s="2"/>
      <c r="K67" s="2"/>
      <c r="M67" s="7"/>
      <c r="N67"/>
      <c r="O67"/>
      <c r="P67"/>
      <c r="Q67"/>
      <c r="R67"/>
      <c r="S67"/>
    </row>
    <row r="68" spans="1:19" outlineLevel="1" x14ac:dyDescent="0.8">
      <c r="A68" s="5"/>
      <c r="B68" s="24" t="s">
        <v>78</v>
      </c>
      <c r="C68" s="179">
        <v>0</v>
      </c>
      <c r="D68" s="191">
        <f t="shared" si="5"/>
        <v>0</v>
      </c>
      <c r="E68" s="104">
        <f t="shared" si="4"/>
        <v>0</v>
      </c>
      <c r="F68" s="102"/>
      <c r="G68" s="102"/>
      <c r="H68" s="3"/>
      <c r="I68" s="3"/>
      <c r="J68" s="2"/>
      <c r="K68" s="2"/>
      <c r="M68" s="7"/>
      <c r="N68"/>
      <c r="O68"/>
      <c r="P68"/>
      <c r="Q68"/>
      <c r="R68"/>
      <c r="S68"/>
    </row>
    <row r="69" spans="1:19" x14ac:dyDescent="0.8">
      <c r="A69" s="5"/>
      <c r="B69" s="198" t="s">
        <v>79</v>
      </c>
      <c r="C69" s="177">
        <f>SUM(C51:C68)</f>
        <v>0</v>
      </c>
      <c r="D69" s="155">
        <f>SUM(D51:D68)</f>
        <v>119150</v>
      </c>
      <c r="E69" s="105">
        <f>D69/$D$18</f>
        <v>2.4316326530612247</v>
      </c>
      <c r="F69" s="102"/>
      <c r="G69" s="102"/>
      <c r="H69" s="3"/>
      <c r="I69" s="3"/>
      <c r="J69" s="2"/>
      <c r="K69" s="2"/>
      <c r="M69" s="7"/>
      <c r="N69"/>
      <c r="O69"/>
      <c r="P69"/>
      <c r="Q69"/>
      <c r="R69"/>
      <c r="S69"/>
    </row>
    <row r="70" spans="1:19" x14ac:dyDescent="0.8">
      <c r="A70" s="5"/>
      <c r="B70" s="28" t="s">
        <v>80</v>
      </c>
      <c r="C70" s="185">
        <f>SUM(C69,C48,C50,C49,C47,C43,C38,C33,C29)</f>
        <v>50.1</v>
      </c>
      <c r="D70" s="171">
        <f>SUM(D29,D33,D38,D43,D47,D69,D48,D49,D50)</f>
        <v>6564450</v>
      </c>
      <c r="E70" s="171">
        <f>SUM(E29,E33,E38,E43,E47,E69,E48,E49,E50)</f>
        <v>133.96836734693881</v>
      </c>
      <c r="F70" s="2"/>
      <c r="G70" s="2"/>
      <c r="H70" s="17"/>
      <c r="I70" s="3"/>
      <c r="J70" s="2"/>
      <c r="K70" s="2"/>
      <c r="M70" s="7"/>
      <c r="N70"/>
      <c r="O70"/>
      <c r="P70"/>
      <c r="Q70"/>
      <c r="R70"/>
      <c r="S70"/>
    </row>
    <row r="71" spans="1:19" x14ac:dyDescent="0.8">
      <c r="A71" s="5"/>
      <c r="B71" s="28" t="s">
        <v>81</v>
      </c>
      <c r="C71" s="185">
        <f>C25-C70</f>
        <v>19.899999999999999</v>
      </c>
      <c r="D71" s="185">
        <f>D25-D70</f>
        <v>-1564450</v>
      </c>
      <c r="E71" s="185">
        <f>E25-E70</f>
        <v>-33.968367346938805</v>
      </c>
      <c r="F71" s="2"/>
      <c r="G71" s="2"/>
      <c r="H71" s="17"/>
      <c r="I71" s="3"/>
      <c r="J71" s="2"/>
      <c r="K71" s="2"/>
      <c r="M71" s="22"/>
      <c r="N71"/>
      <c r="O71"/>
      <c r="P71"/>
      <c r="Q71"/>
      <c r="R71"/>
      <c r="S71"/>
    </row>
    <row r="72" spans="1:19" x14ac:dyDescent="0.8">
      <c r="A72" s="5"/>
      <c r="C72" s="183"/>
      <c r="D72" s="4"/>
      <c r="E72" s="1"/>
      <c r="F72" s="2"/>
      <c r="G72" s="2"/>
      <c r="H72" s="3"/>
      <c r="I72" s="3"/>
      <c r="J72" s="2"/>
      <c r="K72" s="2"/>
      <c r="M72" s="7"/>
      <c r="N72"/>
      <c r="O72"/>
      <c r="P72"/>
      <c r="Q72"/>
      <c r="R72"/>
      <c r="S72"/>
    </row>
    <row r="73" spans="1:19" x14ac:dyDescent="0.8">
      <c r="A73" s="5"/>
      <c r="B73" s="3"/>
      <c r="C73" s="184"/>
      <c r="D73" s="3"/>
      <c r="F73" s="2"/>
      <c r="G73" s="2"/>
      <c r="H73" s="3"/>
      <c r="I73" s="3"/>
      <c r="K73" s="109"/>
      <c r="L73"/>
      <c r="M73"/>
      <c r="N73"/>
      <c r="O73"/>
      <c r="P73"/>
      <c r="Q73"/>
    </row>
    <row r="74" spans="1:19" x14ac:dyDescent="0.8">
      <c r="A74" s="5"/>
      <c r="B74" s="11" t="s">
        <v>82</v>
      </c>
      <c r="C74" s="182" t="s">
        <v>151</v>
      </c>
      <c r="D74" s="174"/>
      <c r="E74" s="12" t="s">
        <v>83</v>
      </c>
      <c r="F74" s="5"/>
      <c r="G74" s="5"/>
      <c r="H74" s="3"/>
      <c r="I74" s="3"/>
      <c r="K74" s="109"/>
      <c r="M74" s="7"/>
      <c r="N74"/>
      <c r="O74"/>
      <c r="P74"/>
      <c r="Q74"/>
    </row>
    <row r="75" spans="1:19" hidden="1" outlineLevel="1" x14ac:dyDescent="0.8">
      <c r="A75" s="13"/>
      <c r="B75" s="24" t="s">
        <v>84</v>
      </c>
      <c r="C75" s="181">
        <v>0</v>
      </c>
      <c r="D75" s="153">
        <f>C75*$D$18</f>
        <v>0</v>
      </c>
      <c r="E75" s="172">
        <f>D75/$D$18</f>
        <v>0</v>
      </c>
      <c r="F75" s="5"/>
      <c r="G75" s="5"/>
      <c r="H75" s="3"/>
      <c r="I75" s="3"/>
      <c r="K75" s="109"/>
      <c r="M75" s="7"/>
      <c r="N75"/>
      <c r="O75"/>
      <c r="P75"/>
      <c r="Q75"/>
    </row>
    <row r="76" spans="1:19" hidden="1" outlineLevel="1" x14ac:dyDescent="0.8">
      <c r="A76" s="13"/>
      <c r="B76" s="24" t="s">
        <v>85</v>
      </c>
      <c r="C76" s="181">
        <v>0</v>
      </c>
      <c r="D76" s="153">
        <f t="shared" ref="D76:D90" si="7">C76*$D$18</f>
        <v>0</v>
      </c>
      <c r="E76" s="172">
        <f t="shared" ref="E76:E90" si="8">D76/$D$18</f>
        <v>0</v>
      </c>
      <c r="F76" s="5"/>
      <c r="G76" s="5"/>
      <c r="H76" s="3"/>
      <c r="I76" s="3"/>
      <c r="K76" s="109"/>
      <c r="L76" s="2"/>
      <c r="M76" s="7"/>
      <c r="N76"/>
      <c r="O76"/>
      <c r="P76"/>
      <c r="Q76"/>
    </row>
    <row r="77" spans="1:19" hidden="1" outlineLevel="1" x14ac:dyDescent="0.8">
      <c r="A77" s="13"/>
      <c r="B77" s="24" t="s">
        <v>86</v>
      </c>
      <c r="C77" s="181">
        <v>0</v>
      </c>
      <c r="D77" s="153">
        <f t="shared" si="7"/>
        <v>0</v>
      </c>
      <c r="E77" s="172">
        <f t="shared" si="8"/>
        <v>0</v>
      </c>
      <c r="F77" s="165"/>
      <c r="G77" s="165"/>
      <c r="H77" s="3"/>
      <c r="I77" s="3"/>
      <c r="K77" s="109"/>
      <c r="L77" s="101"/>
      <c r="M77" s="7"/>
      <c r="N77"/>
      <c r="O77"/>
      <c r="P77"/>
      <c r="Q77"/>
    </row>
    <row r="78" spans="1:19" hidden="1" outlineLevel="1" x14ac:dyDescent="0.8">
      <c r="A78" s="13"/>
      <c r="B78" s="24" t="s">
        <v>87</v>
      </c>
      <c r="C78" s="181">
        <v>0</v>
      </c>
      <c r="D78" s="153">
        <f t="shared" si="7"/>
        <v>0</v>
      </c>
      <c r="E78" s="172">
        <f t="shared" si="8"/>
        <v>0</v>
      </c>
      <c r="F78" s="5"/>
      <c r="G78" s="5"/>
      <c r="H78" s="3"/>
      <c r="I78" s="3"/>
      <c r="K78" s="109"/>
      <c r="L78" s="112"/>
      <c r="M78" s="7"/>
      <c r="N78"/>
      <c r="O78"/>
      <c r="P78"/>
      <c r="Q78"/>
    </row>
    <row r="79" spans="1:19" hidden="1" outlineLevel="1" x14ac:dyDescent="0.8">
      <c r="A79" s="13"/>
      <c r="B79" s="24" t="s">
        <v>88</v>
      </c>
      <c r="C79" s="181">
        <v>0</v>
      </c>
      <c r="D79" s="153">
        <f t="shared" si="7"/>
        <v>0</v>
      </c>
      <c r="E79" s="172">
        <f t="shared" si="8"/>
        <v>0</v>
      </c>
      <c r="F79" s="5"/>
      <c r="G79" s="5"/>
      <c r="H79" s="3"/>
      <c r="I79" s="3"/>
      <c r="K79" s="109"/>
      <c r="L79" s="101"/>
      <c r="M79" s="7"/>
      <c r="N79"/>
      <c r="O79"/>
      <c r="P79"/>
      <c r="Q79"/>
    </row>
    <row r="80" spans="1:19" hidden="1" outlineLevel="1" x14ac:dyDescent="0.8">
      <c r="A80" s="13"/>
      <c r="B80" s="24" t="s">
        <v>89</v>
      </c>
      <c r="C80" s="181">
        <v>0</v>
      </c>
      <c r="D80" s="153">
        <f t="shared" si="7"/>
        <v>0</v>
      </c>
      <c r="E80" s="172">
        <f t="shared" si="8"/>
        <v>0</v>
      </c>
      <c r="F80" s="165"/>
      <c r="G80" s="165"/>
      <c r="H80" s="3"/>
      <c r="I80" s="3"/>
      <c r="K80" s="109"/>
      <c r="L80" s="2"/>
      <c r="M80" s="7"/>
      <c r="N80"/>
      <c r="O80"/>
      <c r="P80"/>
      <c r="Q80"/>
    </row>
    <row r="81" spans="1:23" hidden="1" outlineLevel="1" x14ac:dyDescent="0.8">
      <c r="A81" s="13"/>
      <c r="B81" s="24" t="s">
        <v>90</v>
      </c>
      <c r="C81" s="181">
        <v>0</v>
      </c>
      <c r="D81" s="153">
        <f t="shared" si="7"/>
        <v>0</v>
      </c>
      <c r="E81" s="172">
        <f t="shared" si="8"/>
        <v>0</v>
      </c>
      <c r="F81" s="5"/>
      <c r="G81" s="5"/>
      <c r="H81" s="3"/>
      <c r="I81" s="3"/>
      <c r="K81" s="109"/>
      <c r="L81" s="2"/>
      <c r="M81" s="7"/>
      <c r="N81"/>
      <c r="O81"/>
      <c r="P81"/>
      <c r="Q81"/>
    </row>
    <row r="82" spans="1:23" hidden="1" outlineLevel="1" x14ac:dyDescent="0.8">
      <c r="A82" s="13"/>
      <c r="B82" s="24" t="s">
        <v>91</v>
      </c>
      <c r="C82" s="181">
        <v>0</v>
      </c>
      <c r="D82" s="153">
        <f t="shared" si="7"/>
        <v>0</v>
      </c>
      <c r="E82" s="172">
        <f t="shared" si="8"/>
        <v>0</v>
      </c>
      <c r="F82" s="5"/>
      <c r="G82" s="5"/>
      <c r="H82" s="3"/>
      <c r="I82" s="3"/>
      <c r="K82"/>
      <c r="L82" s="2"/>
      <c r="M82" s="7"/>
      <c r="N82"/>
      <c r="O82"/>
      <c r="P82"/>
      <c r="Q82"/>
    </row>
    <row r="83" spans="1:23" hidden="1" outlineLevel="1" x14ac:dyDescent="0.8">
      <c r="A83" s="13"/>
      <c r="B83" s="24" t="s">
        <v>92</v>
      </c>
      <c r="C83" s="181">
        <v>0</v>
      </c>
      <c r="D83" s="153">
        <f t="shared" si="7"/>
        <v>0</v>
      </c>
      <c r="E83" s="172">
        <f t="shared" si="8"/>
        <v>0</v>
      </c>
      <c r="F83" s="165"/>
      <c r="G83" s="165"/>
      <c r="H83" s="3"/>
      <c r="I83" s="3"/>
      <c r="K83"/>
      <c r="L83" s="2"/>
      <c r="M83" s="7"/>
      <c r="N83"/>
      <c r="O83"/>
      <c r="P83"/>
      <c r="Q83"/>
      <c r="U83" s="8"/>
      <c r="W83" s="17"/>
    </row>
    <row r="84" spans="1:23" hidden="1" outlineLevel="1" x14ac:dyDescent="0.8">
      <c r="A84" s="13"/>
      <c r="B84" s="24" t="s">
        <v>93</v>
      </c>
      <c r="C84" s="181">
        <v>0</v>
      </c>
      <c r="D84" s="153">
        <f t="shared" si="7"/>
        <v>0</v>
      </c>
      <c r="E84" s="172">
        <f t="shared" si="8"/>
        <v>0</v>
      </c>
      <c r="F84" s="108"/>
      <c r="G84" s="108"/>
      <c r="H84" s="3"/>
      <c r="I84" s="3"/>
      <c r="J84" s="2"/>
      <c r="K84"/>
      <c r="L84" s="2"/>
      <c r="M84" s="7"/>
      <c r="N84"/>
      <c r="O84"/>
      <c r="P84"/>
      <c r="Q84"/>
      <c r="R84" s="18"/>
      <c r="S84" s="8"/>
      <c r="U84" s="19"/>
    </row>
    <row r="85" spans="1:23" hidden="1" outlineLevel="1" x14ac:dyDescent="0.8">
      <c r="A85" s="13"/>
      <c r="B85" s="24" t="s">
        <v>94</v>
      </c>
      <c r="C85" s="181">
        <v>0</v>
      </c>
      <c r="D85" s="153">
        <f t="shared" si="7"/>
        <v>0</v>
      </c>
      <c r="E85" s="172">
        <f t="shared" si="8"/>
        <v>0</v>
      </c>
      <c r="F85" s="108"/>
      <c r="G85" s="108"/>
      <c r="H85" s="3"/>
      <c r="I85" s="3"/>
      <c r="K85"/>
      <c r="L85" s="2"/>
      <c r="M85" s="7"/>
      <c r="N85"/>
      <c r="O85"/>
      <c r="P85"/>
      <c r="Q85"/>
      <c r="R85" s="18"/>
      <c r="S85" s="20"/>
    </row>
    <row r="86" spans="1:23" hidden="1" outlineLevel="1" x14ac:dyDescent="0.8">
      <c r="A86" s="5"/>
      <c r="B86" s="27" t="s">
        <v>95</v>
      </c>
      <c r="C86" s="181">
        <v>0</v>
      </c>
      <c r="D86" s="153">
        <f t="shared" si="7"/>
        <v>0</v>
      </c>
      <c r="E86" s="172">
        <f t="shared" si="8"/>
        <v>0</v>
      </c>
      <c r="F86" s="5"/>
      <c r="G86" s="5"/>
      <c r="H86" s="3"/>
      <c r="I86" s="3"/>
      <c r="K86" s="2"/>
      <c r="M86" s="7"/>
      <c r="N86"/>
      <c r="O86"/>
      <c r="P86"/>
      <c r="Q86"/>
      <c r="R86" s="18"/>
      <c r="U86" s="10"/>
    </row>
    <row r="87" spans="1:23" hidden="1" outlineLevel="1" x14ac:dyDescent="0.8">
      <c r="A87" s="5"/>
      <c r="B87" s="27" t="s">
        <v>96</v>
      </c>
      <c r="C87" s="181">
        <v>0</v>
      </c>
      <c r="D87" s="153">
        <f t="shared" si="7"/>
        <v>0</v>
      </c>
      <c r="E87" s="172">
        <f t="shared" si="8"/>
        <v>0</v>
      </c>
      <c r="F87" s="5"/>
      <c r="G87" s="5"/>
      <c r="H87" s="3"/>
      <c r="I87" s="3"/>
      <c r="K87" s="2"/>
      <c r="M87" s="7"/>
      <c r="N87"/>
      <c r="O87"/>
      <c r="P87"/>
      <c r="Q87"/>
      <c r="R87" s="20"/>
      <c r="S87" s="8"/>
      <c r="U87" s="17"/>
      <c r="W87" s="17"/>
    </row>
    <row r="88" spans="1:23" hidden="1" outlineLevel="1" x14ac:dyDescent="0.8">
      <c r="A88" s="5"/>
      <c r="B88" s="27" t="s">
        <v>97</v>
      </c>
      <c r="C88" s="181">
        <v>0</v>
      </c>
      <c r="D88" s="153">
        <f t="shared" si="7"/>
        <v>0</v>
      </c>
      <c r="E88" s="172">
        <f t="shared" si="8"/>
        <v>0</v>
      </c>
      <c r="F88" s="5"/>
      <c r="G88" s="5"/>
      <c r="H88" s="3"/>
      <c r="I88" s="3"/>
      <c r="K88" s="2"/>
      <c r="M88" s="7"/>
      <c r="N88"/>
      <c r="O88"/>
      <c r="P88"/>
      <c r="Q88"/>
      <c r="R88" s="20"/>
      <c r="S88" s="8"/>
      <c r="U88" s="17"/>
      <c r="W88" s="17"/>
    </row>
    <row r="89" spans="1:23" hidden="1" outlineLevel="1" x14ac:dyDescent="0.8">
      <c r="A89" s="5"/>
      <c r="B89" s="27" t="s">
        <v>98</v>
      </c>
      <c r="C89" s="181">
        <v>0</v>
      </c>
      <c r="D89" s="153">
        <f t="shared" si="7"/>
        <v>0</v>
      </c>
      <c r="E89" s="172">
        <f t="shared" si="8"/>
        <v>0</v>
      </c>
      <c r="F89" s="5"/>
      <c r="G89" s="5"/>
      <c r="H89" s="3"/>
      <c r="I89" s="3"/>
      <c r="K89" s="2"/>
      <c r="M89" s="7"/>
      <c r="N89"/>
      <c r="O89"/>
      <c r="P89"/>
      <c r="Q89"/>
      <c r="R89" s="20"/>
      <c r="S89" s="8"/>
      <c r="U89" s="17"/>
      <c r="W89" s="17"/>
    </row>
    <row r="90" spans="1:23" hidden="1" outlineLevel="1" x14ac:dyDescent="0.8">
      <c r="A90" s="5"/>
      <c r="B90" s="27" t="s">
        <v>99</v>
      </c>
      <c r="C90" s="181">
        <v>0</v>
      </c>
      <c r="D90" s="153">
        <f t="shared" si="7"/>
        <v>0</v>
      </c>
      <c r="E90" s="172">
        <f t="shared" si="8"/>
        <v>0</v>
      </c>
      <c r="F90" s="5"/>
      <c r="G90" s="5"/>
      <c r="H90" s="3"/>
      <c r="I90" s="3"/>
      <c r="K90" s="109"/>
      <c r="M90" s="7"/>
      <c r="N90"/>
      <c r="O90"/>
      <c r="P90"/>
      <c r="Q90"/>
      <c r="S90" s="8"/>
      <c r="T90" s="17"/>
    </row>
    <row r="91" spans="1:23" hidden="1" outlineLevel="1" x14ac:dyDescent="0.8">
      <c r="A91" s="5"/>
      <c r="B91" s="34" t="s">
        <v>100</v>
      </c>
      <c r="C91" s="185">
        <f>SUM(C75:C90)</f>
        <v>0</v>
      </c>
      <c r="D91" s="171">
        <f>SUM(D75:D90)</f>
        <v>0</v>
      </c>
      <c r="E91" s="171">
        <f>SUM(E75:E90)</f>
        <v>0</v>
      </c>
      <c r="F91" s="15"/>
      <c r="G91" s="15"/>
      <c r="H91" s="3"/>
      <c r="I91" s="3"/>
      <c r="K91" s="109"/>
      <c r="M91" s="7"/>
      <c r="N91"/>
      <c r="O91"/>
      <c r="P91"/>
      <c r="Q91"/>
    </row>
    <row r="92" spans="1:23" collapsed="1" x14ac:dyDescent="0.8">
      <c r="A92" s="5"/>
      <c r="B92" s="130" t="s">
        <v>152</v>
      </c>
      <c r="C92" s="182" t="s">
        <v>153</v>
      </c>
      <c r="D92" s="178"/>
      <c r="E92" s="131" t="s">
        <v>83</v>
      </c>
      <c r="F92" s="15"/>
      <c r="G92" s="15"/>
      <c r="H92" s="3"/>
      <c r="I92" s="3"/>
      <c r="K92" s="2"/>
      <c r="M92" s="7"/>
      <c r="N92"/>
      <c r="O92"/>
      <c r="P92"/>
      <c r="Q92"/>
      <c r="R92"/>
      <c r="S92" s="8"/>
      <c r="U92" s="17"/>
    </row>
    <row r="93" spans="1:23" outlineLevel="1" x14ac:dyDescent="0.8">
      <c r="A93" s="5"/>
      <c r="B93" s="25" t="s">
        <v>163</v>
      </c>
      <c r="C93" s="181">
        <v>0</v>
      </c>
      <c r="D93" s="153">
        <v>3000000</v>
      </c>
      <c r="E93" s="172">
        <f>D93/$D$18</f>
        <v>61.224489795918366</v>
      </c>
      <c r="F93" s="15" t="s">
        <v>101</v>
      </c>
      <c r="G93" s="15"/>
      <c r="H93" s="3"/>
      <c r="I93" s="3"/>
      <c r="J93" s="2"/>
      <c r="K93" s="2"/>
      <c r="M93" s="7"/>
      <c r="N93"/>
      <c r="O93"/>
      <c r="P93"/>
      <c r="Q93"/>
      <c r="R93"/>
    </row>
    <row r="94" spans="1:23" outlineLevel="1" x14ac:dyDescent="0.8">
      <c r="A94" s="5"/>
      <c r="B94" s="25" t="s">
        <v>164</v>
      </c>
      <c r="C94" s="181">
        <v>0</v>
      </c>
      <c r="D94" s="153">
        <v>300000</v>
      </c>
      <c r="E94" s="172">
        <f t="shared" ref="E94:E105" si="9">D94/$D$18</f>
        <v>6.1224489795918364</v>
      </c>
      <c r="F94" s="15" t="s">
        <v>101</v>
      </c>
      <c r="G94" s="15"/>
      <c r="H94" s="3"/>
      <c r="I94" s="3"/>
      <c r="J94" s="2"/>
      <c r="K94" s="2"/>
      <c r="Q94"/>
      <c r="R94"/>
      <c r="S94"/>
      <c r="T94"/>
      <c r="U94"/>
      <c r="V94"/>
      <c r="W94"/>
    </row>
    <row r="95" spans="1:23" outlineLevel="1" x14ac:dyDescent="0.8">
      <c r="A95" s="5"/>
      <c r="B95" s="25" t="s">
        <v>102</v>
      </c>
      <c r="C95" s="181">
        <v>0</v>
      </c>
      <c r="D95" s="153">
        <v>120000</v>
      </c>
      <c r="E95" s="172">
        <f t="shared" si="9"/>
        <v>2.4489795918367347</v>
      </c>
      <c r="F95" s="15" t="s">
        <v>101</v>
      </c>
      <c r="G95" s="15"/>
      <c r="H95" s="17"/>
      <c r="I95" s="3"/>
      <c r="J95" s="2"/>
      <c r="K95" s="2"/>
      <c r="Q95"/>
      <c r="R95"/>
      <c r="S95"/>
      <c r="T95"/>
      <c r="U95"/>
      <c r="V95"/>
      <c r="W95"/>
    </row>
    <row r="96" spans="1:23" outlineLevel="1" x14ac:dyDescent="0.8">
      <c r="A96" s="13"/>
      <c r="B96" s="25" t="s">
        <v>165</v>
      </c>
      <c r="C96" s="181">
        <v>16.510000000000002</v>
      </c>
      <c r="D96" s="153">
        <v>800000</v>
      </c>
      <c r="E96" s="172">
        <f t="shared" si="9"/>
        <v>16.326530612244898</v>
      </c>
      <c r="F96" s="15" t="s">
        <v>101</v>
      </c>
      <c r="G96" s="15"/>
      <c r="H96" s="3"/>
      <c r="I96" s="3"/>
      <c r="J96" s="2"/>
      <c r="K96" s="2"/>
      <c r="Q96"/>
      <c r="R96"/>
      <c r="S96"/>
      <c r="T96"/>
      <c r="U96"/>
      <c r="V96"/>
      <c r="W96"/>
    </row>
    <row r="97" spans="1:23" outlineLevel="1" x14ac:dyDescent="0.8">
      <c r="A97" s="13"/>
      <c r="B97" s="24" t="s">
        <v>166</v>
      </c>
      <c r="C97" s="181">
        <v>0</v>
      </c>
      <c r="D97" s="153">
        <v>700000</v>
      </c>
      <c r="E97" s="172">
        <f t="shared" si="9"/>
        <v>14.285714285714286</v>
      </c>
      <c r="F97" s="15" t="s">
        <v>30</v>
      </c>
      <c r="G97" s="15"/>
      <c r="H97" s="3"/>
      <c r="I97" s="3"/>
      <c r="J97" s="112"/>
      <c r="K97" s="2"/>
      <c r="Q97"/>
      <c r="R97"/>
      <c r="S97"/>
      <c r="T97"/>
      <c r="U97"/>
      <c r="V97"/>
      <c r="W97"/>
    </row>
    <row r="98" spans="1:23" outlineLevel="1" x14ac:dyDescent="0.8">
      <c r="A98" s="13"/>
      <c r="B98" s="24"/>
      <c r="C98" s="181">
        <v>0</v>
      </c>
      <c r="D98" s="153">
        <f t="shared" ref="D98:D105" si="10">C98*$D$18</f>
        <v>0</v>
      </c>
      <c r="E98" s="172">
        <f t="shared" si="9"/>
        <v>0</v>
      </c>
      <c r="F98" s="15"/>
      <c r="G98" s="15"/>
      <c r="H98" s="103"/>
      <c r="I98" s="3"/>
      <c r="J98" s="112"/>
      <c r="K98" s="2"/>
      <c r="Q98"/>
      <c r="R98"/>
      <c r="S98"/>
      <c r="T98"/>
      <c r="U98"/>
      <c r="V98"/>
      <c r="W98"/>
    </row>
    <row r="99" spans="1:23" outlineLevel="1" x14ac:dyDescent="0.8">
      <c r="A99" s="13"/>
      <c r="B99" s="25"/>
      <c r="C99" s="181">
        <v>0</v>
      </c>
      <c r="D99" s="153">
        <f t="shared" si="10"/>
        <v>0</v>
      </c>
      <c r="E99" s="172">
        <f t="shared" si="9"/>
        <v>0</v>
      </c>
      <c r="F99" s="15"/>
      <c r="G99" s="15"/>
      <c r="H99" s="3"/>
      <c r="I99" s="3"/>
      <c r="J99" s="2"/>
      <c r="K99" s="2"/>
      <c r="Q99"/>
      <c r="R99"/>
      <c r="S99"/>
      <c r="T99"/>
      <c r="U99"/>
      <c r="V99"/>
      <c r="W99"/>
    </row>
    <row r="100" spans="1:23" outlineLevel="1" x14ac:dyDescent="0.8">
      <c r="A100" s="13"/>
      <c r="B100" s="25"/>
      <c r="C100" s="181">
        <v>0</v>
      </c>
      <c r="D100" s="153">
        <f t="shared" si="10"/>
        <v>0</v>
      </c>
      <c r="E100" s="172">
        <f t="shared" si="9"/>
        <v>0</v>
      </c>
      <c r="F100" s="15"/>
      <c r="G100" s="15"/>
      <c r="H100" s="3"/>
      <c r="I100" s="3"/>
      <c r="J100" s="2"/>
      <c r="K100" s="2"/>
      <c r="Q100"/>
      <c r="R100"/>
      <c r="S100"/>
      <c r="T100"/>
      <c r="U100"/>
      <c r="V100"/>
      <c r="W100"/>
    </row>
    <row r="101" spans="1:23" outlineLevel="1" x14ac:dyDescent="0.8">
      <c r="A101" s="13"/>
      <c r="B101" s="24"/>
      <c r="C101" s="181"/>
      <c r="D101" s="153"/>
      <c r="E101" s="172">
        <f t="shared" si="9"/>
        <v>0</v>
      </c>
      <c r="F101" s="15"/>
      <c r="G101" s="15"/>
      <c r="H101" s="3"/>
      <c r="I101" s="3"/>
      <c r="J101" s="2"/>
      <c r="K101" s="2"/>
      <c r="Q101"/>
      <c r="R101"/>
      <c r="S101"/>
      <c r="T101"/>
      <c r="U101"/>
      <c r="V101"/>
      <c r="W101"/>
    </row>
    <row r="102" spans="1:23" outlineLevel="1" x14ac:dyDescent="0.8">
      <c r="A102" s="13"/>
      <c r="B102" s="25"/>
      <c r="C102" s="181">
        <v>0</v>
      </c>
      <c r="D102" s="153">
        <f t="shared" si="10"/>
        <v>0</v>
      </c>
      <c r="E102" s="172">
        <f t="shared" si="9"/>
        <v>0</v>
      </c>
      <c r="F102" s="15"/>
      <c r="G102" s="15"/>
      <c r="H102" s="3"/>
      <c r="I102" s="3"/>
      <c r="J102" s="2"/>
      <c r="K102" s="2"/>
      <c r="Q102"/>
      <c r="R102"/>
      <c r="S102"/>
      <c r="T102"/>
      <c r="U102"/>
      <c r="V102"/>
      <c r="W102"/>
    </row>
    <row r="103" spans="1:23" outlineLevel="1" x14ac:dyDescent="0.8">
      <c r="A103" s="13"/>
      <c r="B103" s="25"/>
      <c r="C103" s="181">
        <v>0</v>
      </c>
      <c r="D103" s="153">
        <f t="shared" si="10"/>
        <v>0</v>
      </c>
      <c r="E103" s="172">
        <f t="shared" si="9"/>
        <v>0</v>
      </c>
      <c r="F103" s="15"/>
      <c r="G103" s="15"/>
      <c r="H103" s="3"/>
      <c r="I103" s="3"/>
      <c r="J103" s="2"/>
      <c r="K103" s="2"/>
      <c r="Q103"/>
      <c r="R103"/>
      <c r="S103"/>
      <c r="T103"/>
      <c r="U103"/>
      <c r="V103"/>
      <c r="W103"/>
    </row>
    <row r="104" spans="1:23" outlineLevel="1" x14ac:dyDescent="0.8">
      <c r="A104" s="13"/>
      <c r="B104" s="25"/>
      <c r="C104" s="181">
        <v>0</v>
      </c>
      <c r="D104" s="153">
        <f t="shared" si="10"/>
        <v>0</v>
      </c>
      <c r="E104" s="172">
        <f t="shared" si="9"/>
        <v>0</v>
      </c>
      <c r="F104" s="15"/>
      <c r="G104" s="15"/>
      <c r="H104" s="3"/>
      <c r="I104" s="3"/>
      <c r="J104" s="2"/>
      <c r="K104" s="2"/>
      <c r="Q104"/>
      <c r="R104"/>
      <c r="S104"/>
      <c r="T104"/>
      <c r="U104"/>
      <c r="V104"/>
      <c r="W104"/>
    </row>
    <row r="105" spans="1:23" outlineLevel="1" x14ac:dyDescent="0.8">
      <c r="A105" s="13"/>
      <c r="B105" s="25"/>
      <c r="C105" s="181">
        <v>0</v>
      </c>
      <c r="D105" s="153">
        <f t="shared" si="10"/>
        <v>0</v>
      </c>
      <c r="E105" s="172">
        <f t="shared" si="9"/>
        <v>0</v>
      </c>
      <c r="F105" s="15"/>
      <c r="G105" s="15"/>
      <c r="H105" s="3"/>
      <c r="I105" s="3"/>
      <c r="J105" s="2"/>
      <c r="K105" s="2"/>
      <c r="Q105"/>
      <c r="R105"/>
      <c r="S105"/>
      <c r="T105"/>
      <c r="U105"/>
      <c r="V105"/>
      <c r="W105"/>
    </row>
    <row r="106" spans="1:23" outlineLevel="1" x14ac:dyDescent="0.8">
      <c r="A106" s="13"/>
      <c r="B106" s="28" t="s">
        <v>154</v>
      </c>
      <c r="C106" s="185">
        <f>SUM(C93:C105)</f>
        <v>16.510000000000002</v>
      </c>
      <c r="D106" s="171">
        <f>SUM(D93:D105)</f>
        <v>4920000</v>
      </c>
      <c r="E106" s="171">
        <f>SUM(E93:E105)</f>
        <v>100.40816326530611</v>
      </c>
      <c r="F106" s="15"/>
      <c r="G106" s="15"/>
      <c r="H106" s="17"/>
      <c r="I106" s="3"/>
      <c r="J106" s="2"/>
      <c r="K106" s="2"/>
      <c r="Q106"/>
      <c r="R106"/>
      <c r="S106"/>
      <c r="T106"/>
      <c r="U106"/>
      <c r="V106"/>
      <c r="W106"/>
    </row>
    <row r="107" spans="1:23" x14ac:dyDescent="0.8">
      <c r="A107" s="13"/>
      <c r="B107" s="28" t="s">
        <v>154</v>
      </c>
      <c r="C107" s="185">
        <f>+C106+C91</f>
        <v>16.510000000000002</v>
      </c>
      <c r="D107" s="171">
        <f>E107*$D$18</f>
        <v>4920000</v>
      </c>
      <c r="E107" s="171">
        <f>+E106+E91</f>
        <v>100.40816326530611</v>
      </c>
      <c r="F107" s="15" t="s">
        <v>30</v>
      </c>
      <c r="G107" s="15"/>
      <c r="H107" s="17"/>
      <c r="I107" s="3"/>
      <c r="J107" s="2"/>
      <c r="K107" s="2"/>
      <c r="Q107"/>
      <c r="R107"/>
      <c r="S107"/>
      <c r="T107"/>
      <c r="U107"/>
      <c r="V107"/>
      <c r="W107"/>
    </row>
    <row r="108" spans="1:23" x14ac:dyDescent="0.8">
      <c r="A108" s="13"/>
      <c r="C108" s="4"/>
      <c r="D108" s="207"/>
      <c r="E108" s="207"/>
      <c r="F108" s="1"/>
      <c r="G108" s="1"/>
      <c r="H108" s="15"/>
      <c r="I108" s="3"/>
      <c r="K108" s="101"/>
      <c r="L108" s="2"/>
      <c r="Q108"/>
      <c r="R108"/>
      <c r="S108"/>
      <c r="T108"/>
      <c r="U108"/>
      <c r="V108"/>
      <c r="W108"/>
    </row>
    <row r="109" spans="1:23" x14ac:dyDescent="0.8">
      <c r="A109" s="5"/>
      <c r="B109" s="110" t="s">
        <v>103</v>
      </c>
      <c r="C109" s="173"/>
      <c r="D109" s="173"/>
      <c r="E109" s="173"/>
      <c r="F109" s="173"/>
      <c r="G109" s="173"/>
      <c r="H109" s="173"/>
      <c r="I109" s="173"/>
      <c r="J109" s="173"/>
      <c r="K109" s="173"/>
      <c r="L109" s="111"/>
      <c r="P109"/>
      <c r="Q109"/>
      <c r="R109"/>
      <c r="S109"/>
      <c r="T109"/>
      <c r="U109"/>
      <c r="V109"/>
    </row>
    <row r="110" spans="1:23" x14ac:dyDescent="0.8">
      <c r="A110" s="5"/>
      <c r="B110" s="168" t="s">
        <v>104</v>
      </c>
      <c r="C110" s="168"/>
      <c r="D110" s="168" t="s">
        <v>105</v>
      </c>
      <c r="E110" s="168" t="s">
        <v>106</v>
      </c>
      <c r="F110" s="168" t="s">
        <v>107</v>
      </c>
      <c r="G110" s="168" t="s">
        <v>108</v>
      </c>
      <c r="H110" s="168" t="s">
        <v>109</v>
      </c>
      <c r="I110" s="168" t="s">
        <v>110</v>
      </c>
      <c r="J110" s="168" t="s">
        <v>111</v>
      </c>
      <c r="K110" s="168" t="s">
        <v>112</v>
      </c>
      <c r="L110" s="168" t="s">
        <v>113</v>
      </c>
      <c r="N110" s="106"/>
      <c r="P110"/>
      <c r="Q110"/>
      <c r="R110"/>
      <c r="S110"/>
      <c r="T110"/>
      <c r="U110"/>
      <c r="V110"/>
    </row>
    <row r="111" spans="1:23" x14ac:dyDescent="0.8">
      <c r="A111" s="5"/>
      <c r="B111" s="52"/>
      <c r="C111" s="167"/>
      <c r="D111" s="167"/>
      <c r="E111" s="53"/>
      <c r="F111" s="54"/>
      <c r="G111" s="54"/>
      <c r="H111" s="54"/>
      <c r="I111" s="55"/>
      <c r="J111" s="69"/>
      <c r="K111" s="70"/>
      <c r="L111" s="71"/>
      <c r="N111" s="106"/>
      <c r="P111"/>
      <c r="Q111"/>
      <c r="R111"/>
      <c r="S111"/>
      <c r="T111"/>
      <c r="U111"/>
      <c r="V111"/>
    </row>
    <row r="112" spans="1:23" x14ac:dyDescent="0.8">
      <c r="A112" s="5"/>
      <c r="B112" s="46">
        <v>44721</v>
      </c>
      <c r="C112" s="158"/>
      <c r="D112" s="72">
        <v>44729</v>
      </c>
      <c r="E112" s="56">
        <v>3348</v>
      </c>
      <c r="F112" s="166" t="s">
        <v>144</v>
      </c>
      <c r="G112" s="193"/>
      <c r="H112" s="166" t="s">
        <v>114</v>
      </c>
      <c r="I112" s="75">
        <v>1248250</v>
      </c>
      <c r="J112" s="73">
        <f>+J111+I112</f>
        <v>1248250</v>
      </c>
      <c r="K112" s="73">
        <f t="shared" ref="K112:K118" si="11">IFERROR(IF(J112*L$139*(D113-D112)/360&lt;0,0,(J112*L$139*(D113-D112)/360)),"")</f>
        <v>0</v>
      </c>
      <c r="L112" s="74">
        <f>IF(D113-D112&lt;0,0,D113-D112)</f>
        <v>0</v>
      </c>
      <c r="N112" s="92"/>
      <c r="P112"/>
      <c r="Q112"/>
      <c r="R112"/>
      <c r="S112"/>
      <c r="T112"/>
      <c r="U112"/>
      <c r="V112"/>
    </row>
    <row r="113" spans="1:22" x14ac:dyDescent="0.8">
      <c r="A113" s="5"/>
      <c r="B113" s="46">
        <v>44721</v>
      </c>
      <c r="C113" s="158"/>
      <c r="D113" s="72">
        <v>44729</v>
      </c>
      <c r="E113" s="107">
        <v>3347</v>
      </c>
      <c r="F113" s="166" t="s">
        <v>144</v>
      </c>
      <c r="G113" s="193"/>
      <c r="H113" s="166" t="s">
        <v>114</v>
      </c>
      <c r="I113" s="35">
        <v>743079.95999999973</v>
      </c>
      <c r="J113" s="73">
        <f t="shared" ref="J113:J118" si="12">+J112+I113</f>
        <v>1991329.9599999997</v>
      </c>
      <c r="K113" s="73">
        <f t="shared" si="11"/>
        <v>5105.242192014357</v>
      </c>
      <c r="L113" s="74">
        <f t="shared" ref="L113:L118" si="13">IF(D114-D113&lt;0,0,D114-D113)</f>
        <v>14</v>
      </c>
      <c r="M113" s="201"/>
      <c r="N113" s="200"/>
      <c r="P113"/>
      <c r="Q113"/>
      <c r="R113"/>
      <c r="S113"/>
      <c r="T113"/>
      <c r="U113"/>
      <c r="V113"/>
    </row>
    <row r="114" spans="1:22" x14ac:dyDescent="0.8">
      <c r="A114" s="5"/>
      <c r="B114" s="46">
        <v>44743</v>
      </c>
      <c r="C114" s="158"/>
      <c r="D114" s="72">
        <v>44743</v>
      </c>
      <c r="E114" s="56">
        <v>3361</v>
      </c>
      <c r="F114" s="166" t="s">
        <v>144</v>
      </c>
      <c r="G114" s="193"/>
      <c r="H114" s="166" t="s">
        <v>114</v>
      </c>
      <c r="I114" s="35">
        <v>600000</v>
      </c>
      <c r="J114" s="73">
        <f t="shared" si="12"/>
        <v>2591329.96</v>
      </c>
      <c r="K114" s="73">
        <f t="shared" si="11"/>
        <v>6168.9486438894255</v>
      </c>
      <c r="L114" s="74">
        <f t="shared" si="13"/>
        <v>13</v>
      </c>
      <c r="N114" s="200"/>
      <c r="P114"/>
      <c r="Q114"/>
      <c r="R114"/>
      <c r="S114"/>
      <c r="T114"/>
      <c r="U114"/>
      <c r="V114"/>
    </row>
    <row r="115" spans="1:22" x14ac:dyDescent="0.8">
      <c r="A115" s="5"/>
      <c r="B115" s="46">
        <v>44750</v>
      </c>
      <c r="C115" s="158"/>
      <c r="D115" s="72">
        <v>44756</v>
      </c>
      <c r="E115" s="107">
        <v>3363</v>
      </c>
      <c r="F115" s="166" t="s">
        <v>144</v>
      </c>
      <c r="G115" s="193"/>
      <c r="H115" s="166" t="s">
        <v>114</v>
      </c>
      <c r="I115" s="35">
        <v>1096518.5</v>
      </c>
      <c r="J115" s="73">
        <f t="shared" si="12"/>
        <v>3687848.46</v>
      </c>
      <c r="K115" s="73">
        <f t="shared" si="11"/>
        <v>24311.998141285942</v>
      </c>
      <c r="L115" s="74">
        <f t="shared" si="13"/>
        <v>36</v>
      </c>
      <c r="N115" s="200"/>
      <c r="P115"/>
      <c r="Q115"/>
      <c r="R115"/>
      <c r="S115"/>
      <c r="T115"/>
      <c r="U115"/>
      <c r="V115"/>
    </row>
    <row r="116" spans="1:22" x14ac:dyDescent="0.8">
      <c r="A116" s="5"/>
      <c r="B116" s="46">
        <v>44788</v>
      </c>
      <c r="C116" s="158"/>
      <c r="D116" s="72">
        <v>44792</v>
      </c>
      <c r="E116" s="107" t="s">
        <v>115</v>
      </c>
      <c r="F116" s="166" t="s">
        <v>144</v>
      </c>
      <c r="G116" s="193"/>
      <c r="H116" s="166" t="s">
        <v>116</v>
      </c>
      <c r="I116" s="35">
        <v>1422460.47</v>
      </c>
      <c r="J116" s="73">
        <f t="shared" si="12"/>
        <v>5110308.93</v>
      </c>
      <c r="K116" s="73">
        <f t="shared" si="11"/>
        <v>13101.477549036497</v>
      </c>
      <c r="L116" s="74">
        <f t="shared" si="13"/>
        <v>14</v>
      </c>
      <c r="N116" s="203"/>
      <c r="P116"/>
      <c r="Q116"/>
      <c r="R116"/>
      <c r="S116"/>
      <c r="T116"/>
      <c r="U116"/>
      <c r="V116"/>
    </row>
    <row r="117" spans="1:22" x14ac:dyDescent="0.8">
      <c r="A117" s="5"/>
      <c r="B117" s="46">
        <v>44799</v>
      </c>
      <c r="C117" s="158"/>
      <c r="D117" s="72">
        <v>44806</v>
      </c>
      <c r="E117" s="107" t="s">
        <v>117</v>
      </c>
      <c r="F117" s="166" t="s">
        <v>144</v>
      </c>
      <c r="G117" s="193"/>
      <c r="H117" s="166" t="s">
        <v>114</v>
      </c>
      <c r="I117" s="35">
        <v>679095.56</v>
      </c>
      <c r="J117" s="73">
        <f t="shared" si="12"/>
        <v>5789404.4900000002</v>
      </c>
      <c r="K117" s="73">
        <f t="shared" si="11"/>
        <v>0</v>
      </c>
      <c r="L117" s="74">
        <f t="shared" si="13"/>
        <v>0</v>
      </c>
      <c r="N117" s="200"/>
      <c r="P117"/>
      <c r="Q117"/>
      <c r="R117"/>
      <c r="S117"/>
      <c r="T117"/>
      <c r="U117"/>
      <c r="V117"/>
    </row>
    <row r="118" spans="1:22" x14ac:dyDescent="0.8">
      <c r="A118" s="5"/>
      <c r="B118" s="46">
        <v>44799</v>
      </c>
      <c r="C118" s="158"/>
      <c r="D118" s="72">
        <v>44806</v>
      </c>
      <c r="E118" s="107" t="s">
        <v>118</v>
      </c>
      <c r="F118" s="166" t="s">
        <v>144</v>
      </c>
      <c r="G118" s="193"/>
      <c r="H118" s="166" t="s">
        <v>114</v>
      </c>
      <c r="I118" s="35">
        <f>625000-382148.79</f>
        <v>242851.21000000002</v>
      </c>
      <c r="J118" s="73">
        <f t="shared" si="12"/>
        <v>6032255.7000000002</v>
      </c>
      <c r="K118" s="73">
        <f t="shared" si="11"/>
        <v>0</v>
      </c>
      <c r="L118" s="74">
        <f t="shared" si="13"/>
        <v>0</v>
      </c>
      <c r="N118" s="200"/>
      <c r="O118"/>
      <c r="P118"/>
      <c r="Q118"/>
      <c r="R118"/>
      <c r="S118"/>
      <c r="T118"/>
      <c r="U118"/>
    </row>
    <row r="119" spans="1:22" x14ac:dyDescent="0.8">
      <c r="A119" s="5"/>
      <c r="B119" s="46"/>
      <c r="C119" s="158"/>
      <c r="D119" s="72"/>
      <c r="E119" s="107"/>
      <c r="F119" s="166"/>
      <c r="G119" s="193"/>
      <c r="H119" s="166"/>
      <c r="I119" s="35"/>
      <c r="J119" s="73"/>
      <c r="K119" s="73"/>
      <c r="L119" s="74"/>
      <c r="N119" s="200"/>
      <c r="O119"/>
      <c r="P119"/>
      <c r="Q119"/>
      <c r="R119"/>
      <c r="S119"/>
      <c r="T119"/>
      <c r="U119"/>
    </row>
    <row r="120" spans="1:22" x14ac:dyDescent="0.8">
      <c r="A120" s="5"/>
      <c r="B120" s="46"/>
      <c r="C120" s="158"/>
      <c r="D120" s="72"/>
      <c r="E120" s="107"/>
      <c r="F120" s="166"/>
      <c r="G120" s="193"/>
      <c r="H120" s="166"/>
      <c r="I120" s="35"/>
      <c r="J120" s="73"/>
      <c r="K120" s="73"/>
      <c r="L120" s="74"/>
      <c r="N120" s="200"/>
      <c r="O120" s="204"/>
      <c r="P120"/>
      <c r="Q120"/>
      <c r="R120"/>
      <c r="S120"/>
      <c r="T120"/>
      <c r="U120"/>
    </row>
    <row r="121" spans="1:22" x14ac:dyDescent="0.8">
      <c r="A121" s="5"/>
      <c r="B121" s="46"/>
      <c r="C121" s="158"/>
      <c r="D121" s="72"/>
      <c r="E121" s="107"/>
      <c r="F121" s="166"/>
      <c r="G121" s="193"/>
      <c r="H121" s="166"/>
      <c r="I121" s="35"/>
      <c r="J121" s="73"/>
      <c r="K121" s="73"/>
      <c r="L121" s="74"/>
      <c r="N121" s="200"/>
      <c r="O121" s="204"/>
      <c r="P121"/>
      <c r="Q121"/>
      <c r="R121"/>
      <c r="S121"/>
      <c r="T121"/>
      <c r="U121"/>
      <c r="V121"/>
    </row>
    <row r="122" spans="1:22" x14ac:dyDescent="0.8">
      <c r="A122" s="5"/>
      <c r="B122" s="46"/>
      <c r="C122" s="158"/>
      <c r="D122" s="72"/>
      <c r="E122" s="107"/>
      <c r="F122" s="166"/>
      <c r="G122" s="193"/>
      <c r="H122" s="166"/>
      <c r="I122" s="35"/>
      <c r="J122" s="73"/>
      <c r="K122" s="73"/>
      <c r="L122" s="74"/>
      <c r="N122" s="200"/>
      <c r="O122" s="204"/>
      <c r="P122"/>
      <c r="Q122"/>
      <c r="R122"/>
      <c r="S122"/>
      <c r="T122"/>
      <c r="U122"/>
      <c r="V122"/>
    </row>
    <row r="123" spans="1:22" x14ac:dyDescent="0.8">
      <c r="A123" s="5"/>
      <c r="B123" s="46"/>
      <c r="C123" s="158"/>
      <c r="D123" s="72"/>
      <c r="E123" s="107"/>
      <c r="F123" s="166"/>
      <c r="G123" s="193"/>
      <c r="H123" s="166"/>
      <c r="I123" s="35"/>
      <c r="J123" s="73"/>
      <c r="K123" s="73"/>
      <c r="L123" s="74"/>
      <c r="N123" s="200"/>
      <c r="O123" s="204"/>
      <c r="P123"/>
      <c r="Q123"/>
      <c r="R123"/>
      <c r="S123"/>
      <c r="T123"/>
      <c r="U123"/>
      <c r="V123"/>
    </row>
    <row r="124" spans="1:22" x14ac:dyDescent="0.8">
      <c r="A124" s="5"/>
      <c r="B124" s="46"/>
      <c r="C124" s="158"/>
      <c r="D124" s="72"/>
      <c r="E124" s="107"/>
      <c r="F124" s="166"/>
      <c r="G124" s="193"/>
      <c r="H124" s="166"/>
      <c r="I124" s="35"/>
      <c r="J124" s="73"/>
      <c r="K124" s="73"/>
      <c r="L124" s="74"/>
      <c r="N124" s="203"/>
      <c r="P124"/>
      <c r="Q124"/>
      <c r="R124"/>
      <c r="S124"/>
      <c r="T124"/>
      <c r="U124"/>
      <c r="V124"/>
    </row>
    <row r="125" spans="1:22" x14ac:dyDescent="0.8">
      <c r="A125" s="5"/>
      <c r="B125" s="46"/>
      <c r="C125" s="158"/>
      <c r="D125" s="72"/>
      <c r="E125" s="107"/>
      <c r="F125" s="166"/>
      <c r="G125" s="193"/>
      <c r="H125" s="166"/>
      <c r="I125" s="35"/>
      <c r="J125" s="73"/>
      <c r="K125" s="73"/>
      <c r="L125" s="74"/>
      <c r="N125" s="200"/>
      <c r="P125"/>
      <c r="Q125"/>
      <c r="R125"/>
      <c r="S125"/>
      <c r="T125"/>
      <c r="U125"/>
      <c r="V125"/>
    </row>
    <row r="126" spans="1:22" x14ac:dyDescent="0.8">
      <c r="A126" s="5"/>
      <c r="B126" s="46"/>
      <c r="C126" s="158"/>
      <c r="D126" s="72"/>
      <c r="E126" s="56"/>
      <c r="F126" s="166"/>
      <c r="G126" s="193"/>
      <c r="H126" s="166"/>
      <c r="I126" s="35"/>
      <c r="J126" s="73"/>
      <c r="K126" s="73"/>
      <c r="L126" s="74"/>
      <c r="N126" s="203"/>
      <c r="P126"/>
      <c r="Q126"/>
      <c r="R126"/>
      <c r="S126"/>
      <c r="T126"/>
      <c r="U126"/>
      <c r="V126"/>
    </row>
    <row r="127" spans="1:22" x14ac:dyDescent="0.8">
      <c r="A127" s="5"/>
      <c r="B127" s="46"/>
      <c r="C127" s="158"/>
      <c r="D127" s="72"/>
      <c r="E127" s="56"/>
      <c r="F127" s="166"/>
      <c r="G127" s="193"/>
      <c r="H127" s="166"/>
      <c r="I127" s="35"/>
      <c r="J127" s="73"/>
      <c r="K127" s="73"/>
      <c r="L127" s="74"/>
      <c r="M127" s="201"/>
      <c r="N127" s="200"/>
      <c r="P127"/>
      <c r="Q127"/>
      <c r="R127"/>
      <c r="S127"/>
      <c r="T127"/>
      <c r="U127"/>
      <c r="V127"/>
    </row>
    <row r="128" spans="1:22" x14ac:dyDescent="0.8">
      <c r="A128" s="5"/>
      <c r="B128" s="46"/>
      <c r="C128" s="158"/>
      <c r="D128" s="72"/>
      <c r="E128" s="56"/>
      <c r="F128" s="166"/>
      <c r="G128" s="193"/>
      <c r="H128" s="166"/>
      <c r="I128" s="35"/>
      <c r="J128" s="73"/>
      <c r="K128" s="73"/>
      <c r="L128" s="74"/>
      <c r="P128"/>
      <c r="Q128"/>
      <c r="R128"/>
      <c r="S128"/>
      <c r="T128"/>
      <c r="U128"/>
      <c r="V128"/>
    </row>
    <row r="129" spans="1:22" x14ac:dyDescent="0.8">
      <c r="A129" s="5"/>
      <c r="B129" s="46"/>
      <c r="C129" s="158"/>
      <c r="D129" s="72"/>
      <c r="E129" s="56"/>
      <c r="F129" s="166"/>
      <c r="G129" s="193"/>
      <c r="H129" s="166"/>
      <c r="I129" s="35"/>
      <c r="J129" s="73"/>
      <c r="K129" s="73"/>
      <c r="L129" s="74"/>
      <c r="N129" s="200"/>
      <c r="P129"/>
      <c r="Q129"/>
      <c r="R129"/>
      <c r="S129"/>
      <c r="T129"/>
      <c r="U129"/>
      <c r="V129"/>
    </row>
    <row r="130" spans="1:22" x14ac:dyDescent="0.8">
      <c r="A130" s="5"/>
      <c r="B130" s="46"/>
      <c r="C130" s="158"/>
      <c r="D130" s="72"/>
      <c r="E130" s="166"/>
      <c r="F130" s="166"/>
      <c r="G130" s="193"/>
      <c r="H130" s="166"/>
      <c r="I130" s="35"/>
      <c r="J130" s="73"/>
      <c r="K130" s="73"/>
      <c r="L130" s="74"/>
      <c r="N130" s="203"/>
      <c r="P130"/>
      <c r="Q130"/>
      <c r="R130"/>
      <c r="S130"/>
      <c r="T130"/>
      <c r="U130"/>
      <c r="V130"/>
    </row>
    <row r="131" spans="1:22" x14ac:dyDescent="0.8">
      <c r="A131" s="5"/>
      <c r="B131" s="46"/>
      <c r="C131" s="158"/>
      <c r="D131" s="72"/>
      <c r="E131" s="56"/>
      <c r="F131" s="166"/>
      <c r="G131" s="193" t="s">
        <v>175</v>
      </c>
      <c r="H131" s="166"/>
      <c r="I131" s="75"/>
      <c r="J131" s="73"/>
      <c r="K131" s="73"/>
      <c r="L131" s="74"/>
      <c r="N131" s="200"/>
      <c r="P131"/>
      <c r="Q131"/>
      <c r="R131"/>
      <c r="S131"/>
      <c r="T131"/>
      <c r="U131"/>
      <c r="V131"/>
    </row>
    <row r="132" spans="1:22" x14ac:dyDescent="0.8">
      <c r="B132" s="62"/>
      <c r="C132" s="162"/>
      <c r="D132" s="80"/>
      <c r="E132" s="63"/>
      <c r="F132" s="60"/>
      <c r="G132" s="60"/>
      <c r="H132" s="60"/>
      <c r="I132" s="64"/>
      <c r="J132" s="81"/>
      <c r="K132" s="82"/>
      <c r="L132" s="83"/>
      <c r="N132" s="203"/>
      <c r="P132"/>
      <c r="Q132"/>
      <c r="R132"/>
      <c r="S132"/>
      <c r="T132"/>
      <c r="U132"/>
      <c r="V132"/>
    </row>
    <row r="133" spans="1:22" x14ac:dyDescent="0.8">
      <c r="B133" s="49"/>
      <c r="C133" s="157"/>
      <c r="D133" s="77"/>
      <c r="E133" s="50"/>
      <c r="F133" s="47"/>
      <c r="G133" s="47"/>
      <c r="H133" s="47"/>
      <c r="I133" s="51"/>
      <c r="J133" s="84"/>
      <c r="K133" s="78"/>
      <c r="L133" s="79"/>
      <c r="M133" s="201"/>
      <c r="N133" s="200"/>
      <c r="O133" s="206"/>
      <c r="P133"/>
      <c r="Q133"/>
      <c r="R133"/>
      <c r="S133"/>
      <c r="T133"/>
      <c r="U133"/>
      <c r="V133"/>
    </row>
    <row r="134" spans="1:22" x14ac:dyDescent="0.8">
      <c r="B134" s="58">
        <v>44848</v>
      </c>
      <c r="C134" s="159"/>
      <c r="D134" s="80">
        <v>44853</v>
      </c>
      <c r="E134" s="59" t="s">
        <v>120</v>
      </c>
      <c r="F134" s="60" t="s">
        <v>119</v>
      </c>
      <c r="G134" s="60"/>
      <c r="H134" s="60" t="s">
        <v>145</v>
      </c>
      <c r="I134" s="208">
        <v>-448763.39</v>
      </c>
      <c r="J134" s="81">
        <f>IFERROR(I10-I134,"")</f>
        <v>-333461.61</v>
      </c>
      <c r="K134" s="82"/>
      <c r="L134" s="83"/>
      <c r="P134"/>
      <c r="Q134" s="202"/>
      <c r="R134"/>
      <c r="S134"/>
      <c r="T134"/>
      <c r="U134"/>
      <c r="V134"/>
    </row>
    <row r="135" spans="1:22" x14ac:dyDescent="0.8">
      <c r="B135" s="36">
        <v>44876</v>
      </c>
      <c r="C135" s="164"/>
      <c r="D135" s="72">
        <v>44882</v>
      </c>
      <c r="E135" s="61">
        <v>3476</v>
      </c>
      <c r="F135" s="57" t="s">
        <v>146</v>
      </c>
      <c r="G135" s="57"/>
      <c r="H135" s="57" t="s">
        <v>145</v>
      </c>
      <c r="I135" s="209">
        <v>-167521.92000000001</v>
      </c>
      <c r="J135" s="73">
        <f>IFERROR(J134-I135,"")</f>
        <v>-165939.68999999997</v>
      </c>
      <c r="K135" s="76"/>
      <c r="L135" s="74"/>
      <c r="P135"/>
      <c r="Q135"/>
      <c r="R135"/>
      <c r="S135"/>
      <c r="T135"/>
      <c r="U135"/>
      <c r="V135"/>
    </row>
    <row r="136" spans="1:22" x14ac:dyDescent="0.8">
      <c r="B136" s="36">
        <v>44925</v>
      </c>
      <c r="C136" s="164"/>
      <c r="D136" s="72">
        <v>44938</v>
      </c>
      <c r="E136" s="61" t="s">
        <v>121</v>
      </c>
      <c r="F136" s="57" t="s">
        <v>119</v>
      </c>
      <c r="G136" s="57"/>
      <c r="H136" s="57" t="s">
        <v>145</v>
      </c>
      <c r="I136" s="209">
        <v>-9853.2900000000009</v>
      </c>
      <c r="J136" s="73">
        <f>IFERROR(J135-I136,"")</f>
        <v>-156086.39999999997</v>
      </c>
      <c r="K136" s="76"/>
      <c r="L136" s="74"/>
      <c r="P136"/>
      <c r="Q136"/>
      <c r="R136"/>
      <c r="S136"/>
      <c r="T136"/>
      <c r="U136"/>
      <c r="V136"/>
    </row>
    <row r="137" spans="1:22" x14ac:dyDescent="0.8">
      <c r="B137" s="37"/>
      <c r="C137" s="160"/>
      <c r="D137" s="77"/>
      <c r="E137" s="38"/>
      <c r="F137" s="47"/>
      <c r="G137" s="47"/>
      <c r="H137" s="47"/>
      <c r="I137" s="85"/>
      <c r="J137" s="84"/>
      <c r="K137" s="78"/>
      <c r="L137" s="79"/>
      <c r="N137" s="17"/>
      <c r="O137" s="205"/>
      <c r="P137"/>
      <c r="Q137"/>
      <c r="R137"/>
      <c r="S137"/>
      <c r="T137"/>
      <c r="U137"/>
      <c r="V137"/>
    </row>
    <row r="138" spans="1:22" x14ac:dyDescent="0.8">
      <c r="B138" s="86" t="s">
        <v>122</v>
      </c>
      <c r="C138" s="100"/>
      <c r="D138" s="100"/>
      <c r="E138" s="100"/>
      <c r="F138" s="100"/>
      <c r="G138" s="100"/>
      <c r="H138" s="100"/>
      <c r="I138" s="87"/>
      <c r="J138" s="88"/>
      <c r="K138" s="89"/>
      <c r="L138" s="90"/>
      <c r="N138" s="17"/>
      <c r="O138" s="17"/>
      <c r="P138"/>
      <c r="Q138"/>
      <c r="R138"/>
      <c r="S138"/>
      <c r="T138"/>
      <c r="U138"/>
      <c r="V138"/>
    </row>
    <row r="139" spans="1:22" x14ac:dyDescent="0.8">
      <c r="B139" s="86" t="s">
        <v>123</v>
      </c>
      <c r="C139" s="100"/>
      <c r="D139" s="100" t="s">
        <v>110</v>
      </c>
      <c r="E139" s="100" t="s">
        <v>124</v>
      </c>
      <c r="F139" s="100"/>
      <c r="G139" s="100"/>
      <c r="H139" s="100"/>
      <c r="I139" s="87"/>
      <c r="J139" s="88"/>
      <c r="K139" s="91" t="s">
        <v>125</v>
      </c>
      <c r="L139" s="48">
        <v>6.5924612697577989E-2</v>
      </c>
      <c r="N139" s="17"/>
      <c r="O139" s="205"/>
      <c r="P139"/>
      <c r="Q139"/>
      <c r="R139"/>
      <c r="S139"/>
      <c r="T139"/>
      <c r="U139"/>
      <c r="V139"/>
    </row>
    <row r="140" spans="1:22" x14ac:dyDescent="0.8">
      <c r="J140" s="103"/>
    </row>
    <row r="141" spans="1:22" x14ac:dyDescent="0.8">
      <c r="J141" s="103"/>
    </row>
  </sheetData>
  <mergeCells count="5">
    <mergeCell ref="G9:I9"/>
    <mergeCell ref="N4:O4"/>
    <mergeCell ref="N3:O3"/>
    <mergeCell ref="M2:O2"/>
    <mergeCell ref="N5:O5"/>
  </mergeCells>
  <conditionalFormatting sqref="E129">
    <cfRule type="duplicateValues" dxfId="23" priority="10" stopIfTrue="1"/>
  </conditionalFormatting>
  <conditionalFormatting sqref="E115 E117 E119">
    <cfRule type="duplicateValues" dxfId="22" priority="18" stopIfTrue="1"/>
  </conditionalFormatting>
  <conditionalFormatting sqref="E111 E115:E128">
    <cfRule type="duplicateValues" dxfId="21" priority="21" stopIfTrue="1"/>
  </conditionalFormatting>
  <conditionalFormatting sqref="E112">
    <cfRule type="duplicateValues" dxfId="20" priority="7" stopIfTrue="1"/>
  </conditionalFormatting>
  <conditionalFormatting sqref="E114">
    <cfRule type="duplicateValues" dxfId="19" priority="6" stopIfTrue="1"/>
  </conditionalFormatting>
  <conditionalFormatting sqref="E131">
    <cfRule type="duplicateValues" dxfId="18" priority="22" stopIfTrue="1"/>
  </conditionalFormatting>
  <conditionalFormatting sqref="E113">
    <cfRule type="duplicateValues" dxfId="17" priority="3" stopIfTrue="1"/>
  </conditionalFormatting>
  <conditionalFormatting sqref="E120:E122">
    <cfRule type="duplicateValues" dxfId="16" priority="1" stopIfTrue="1"/>
  </conditionalFormatting>
  <conditionalFormatting sqref="E120:E122">
    <cfRule type="duplicateValues" dxfId="15" priority="2" stopIfTrue="1"/>
  </conditionalFormatting>
  <dataValidations disablePrompts="1" count="1">
    <dataValidation type="list" allowBlank="1" showInputMessage="1" showErrorMessage="1" sqref="D5" xr:uid="{00000000-0002-0000-0100-000000000000}">
      <formula1>$M$3:$M$5</formula1>
    </dataValidation>
  </dataValidations>
  <printOptions horizontalCentered="1"/>
  <pageMargins left="0" right="0.2" top="0.75" bottom="0.75" header="0.3" footer="0.3"/>
  <pageSetup scale="2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T94"/>
  <sheetViews>
    <sheetView zoomScale="40" zoomScaleNormal="40" workbookViewId="0">
      <selection activeCell="I23" sqref="I23"/>
    </sheetView>
  </sheetViews>
  <sheetFormatPr defaultColWidth="11.453125" defaultRowHeight="16" outlineLevelRow="1" x14ac:dyDescent="0.8"/>
  <cols>
    <col min="1" max="1" width="5.86328125" style="2" customWidth="1"/>
    <col min="2" max="2" width="28.08984375" style="4" bestFit="1" customWidth="1"/>
    <col min="3" max="3" width="16.90625" style="1" customWidth="1"/>
    <col min="4" max="4" width="19.453125" style="2" customWidth="1"/>
    <col min="5" max="5" width="11.31640625" style="2" customWidth="1"/>
    <col min="6" max="6" width="6.86328125" style="2" customWidth="1"/>
    <col min="7" max="7" width="26.08984375" style="3" bestFit="1" customWidth="1"/>
    <col min="8" max="8" width="15" style="3" customWidth="1"/>
    <col min="9" max="9" width="14.6796875" style="2" bestFit="1" customWidth="1"/>
    <col min="10" max="10" width="25.6796875" style="2" bestFit="1" customWidth="1"/>
    <col min="11" max="11" width="21.08984375" style="3" bestFit="1" customWidth="1"/>
    <col min="12" max="12" width="15.86328125" style="3" bestFit="1" customWidth="1"/>
    <col min="13" max="13" width="25.453125" style="3" bestFit="1" customWidth="1"/>
    <col min="14" max="14" width="18.31640625" style="3" customWidth="1"/>
    <col min="15" max="15" width="27.31640625" style="3" customWidth="1"/>
    <col min="16" max="16" width="21.6796875" style="3" customWidth="1"/>
    <col min="17" max="17" width="26.08984375" style="3" bestFit="1" customWidth="1"/>
    <col min="18" max="18" width="18.31640625" style="3" bestFit="1" customWidth="1"/>
    <col min="19" max="19" width="12.453125" style="3" bestFit="1" customWidth="1"/>
    <col min="20" max="20" width="9.08984375" style="3" customWidth="1"/>
    <col min="21" max="21" width="11.453125" style="3"/>
    <col min="22" max="22" width="15.6796875" style="3" bestFit="1" customWidth="1"/>
    <col min="23" max="16384" width="11.453125" style="3"/>
  </cols>
  <sheetData>
    <row r="1" spans="1:20" ht="26" x14ac:dyDescent="1.2">
      <c r="B1" s="93" t="s">
        <v>126</v>
      </c>
      <c r="C1" s="3"/>
      <c r="D1" s="3"/>
      <c r="E1" s="3"/>
      <c r="F1" s="3"/>
      <c r="J1" s="3"/>
    </row>
    <row r="2" spans="1:20" x14ac:dyDescent="0.8">
      <c r="I2" s="67"/>
      <c r="J2" s="65"/>
      <c r="K2" s="65"/>
      <c r="L2" s="65"/>
      <c r="P2" s="65"/>
      <c r="Q2" s="65"/>
      <c r="R2" s="65"/>
    </row>
    <row r="3" spans="1:20" s="143" customFormat="1" ht="32" x14ac:dyDescent="0.8">
      <c r="A3" s="145"/>
      <c r="B3" s="147" t="s">
        <v>2</v>
      </c>
      <c r="C3" s="148" t="s">
        <v>127</v>
      </c>
      <c r="D3" s="148" t="s">
        <v>128</v>
      </c>
      <c r="E3" s="149" t="s">
        <v>129</v>
      </c>
      <c r="F3" s="150"/>
      <c r="G3" s="255" t="s">
        <v>39</v>
      </c>
      <c r="H3" s="256"/>
      <c r="I3" s="151"/>
      <c r="J3" s="145"/>
      <c r="K3" s="145"/>
      <c r="L3" s="145"/>
      <c r="M3" s="145"/>
      <c r="N3" s="145"/>
      <c r="O3" s="145"/>
      <c r="P3" s="145"/>
      <c r="Q3" s="145"/>
      <c r="R3" s="145"/>
      <c r="S3" s="152"/>
    </row>
    <row r="4" spans="1:20" x14ac:dyDescent="0.8">
      <c r="A4" s="65"/>
      <c r="B4" s="43"/>
      <c r="C4" s="117"/>
      <c r="D4" s="117"/>
      <c r="E4" s="186">
        <f>IF(AND(OR('SALES P&amp;L'!G4=0,'SALES P&amp;L'!G4=""),OR('SALES P&amp;L'!I4=0,'SALES P&amp;L'!I4="")),0%,IF(AND(D4&lt;&gt;"",D4&lt;&gt;0,OR('SALES P&amp;L'!G4=0,'SALES P&amp;L'!G4="")),"100%",D4/'SALES P&amp;L'!G4))</f>
        <v>0</v>
      </c>
      <c r="F4" s="23"/>
      <c r="G4" s="259" t="s">
        <v>130</v>
      </c>
      <c r="H4" s="260"/>
      <c r="I4" s="68"/>
      <c r="J4" s="65"/>
      <c r="K4" s="65"/>
      <c r="L4" s="65"/>
      <c r="M4" s="65"/>
      <c r="N4" s="65"/>
      <c r="O4" s="65"/>
      <c r="P4" s="65"/>
      <c r="Q4" s="65"/>
      <c r="R4" s="65"/>
      <c r="S4" s="39"/>
      <c r="T4" s="9"/>
    </row>
    <row r="5" spans="1:20" x14ac:dyDescent="0.8">
      <c r="A5" s="65"/>
      <c r="B5" s="41"/>
      <c r="C5" s="118"/>
      <c r="D5" s="118"/>
      <c r="E5" s="187"/>
      <c r="F5" s="44"/>
      <c r="G5" s="261" t="s">
        <v>131</v>
      </c>
      <c r="H5" s="262"/>
      <c r="I5" s="68"/>
      <c r="J5" s="65"/>
      <c r="K5" s="65"/>
      <c r="L5" s="65"/>
      <c r="M5" s="65"/>
      <c r="N5" s="65"/>
      <c r="O5" s="65"/>
      <c r="P5" s="65"/>
      <c r="Q5" s="65"/>
      <c r="R5" s="65"/>
      <c r="S5" s="39"/>
      <c r="T5" s="9"/>
    </row>
    <row r="6" spans="1:20" x14ac:dyDescent="0.8">
      <c r="A6" s="65"/>
      <c r="B6" s="42"/>
      <c r="C6" s="117"/>
      <c r="D6" s="117"/>
      <c r="E6" s="186">
        <f>IF(AND(OR('SALES P&amp;L'!G6=0,'SALES P&amp;L'!G6=""),OR('SALES P&amp;L'!I6=0,'SALES P&amp;L'!I6="")),0%,IF(AND(D6&lt;&gt;"",D6&lt;&gt;0,OR('SALES P&amp;L'!G6=0,'SALES P&amp;L'!G6="")),"100%",D6/'SALES P&amp;L'!G6))</f>
        <v>0</v>
      </c>
      <c r="F6" s="23"/>
      <c r="G6" s="257" t="s">
        <v>132</v>
      </c>
      <c r="H6" s="258"/>
      <c r="I6" s="68"/>
      <c r="J6" s="65"/>
      <c r="K6" s="65"/>
      <c r="L6" s="65"/>
      <c r="M6" s="65"/>
      <c r="N6" s="65"/>
      <c r="O6" s="65"/>
      <c r="P6" s="65"/>
      <c r="Q6" s="65"/>
      <c r="R6" s="65"/>
      <c r="S6" s="10"/>
      <c r="T6" s="9"/>
    </row>
    <row r="7" spans="1:20" ht="15" customHeight="1" x14ac:dyDescent="0.8">
      <c r="A7" s="65"/>
      <c r="B7" s="41" t="s">
        <v>18</v>
      </c>
      <c r="C7" s="118"/>
      <c r="D7" s="118"/>
      <c r="E7" s="187">
        <f>IF(AND(OR('SALES P&amp;L'!G7=0,'SALES P&amp;L'!G7=""),OR('SALES P&amp;L'!I7=0,'SALES P&amp;L'!I7="")),0%,IF(AND(D7&lt;&gt;"",D7&lt;&gt;0,OR('SALES P&amp;L'!G7=0,'SALES P&amp;L'!G7="")),"100%",D7/'SALES P&amp;L'!G7))</f>
        <v>0</v>
      </c>
      <c r="F7" s="23"/>
      <c r="G7" s="261" t="s">
        <v>133</v>
      </c>
      <c r="H7" s="262"/>
      <c r="I7" s="3"/>
      <c r="J7" s="65"/>
      <c r="K7" s="65"/>
      <c r="L7" s="65"/>
      <c r="P7" s="65"/>
      <c r="Q7" s="65"/>
      <c r="R7" s="65"/>
      <c r="S7" s="10"/>
      <c r="T7" s="9"/>
    </row>
    <row r="8" spans="1:20" x14ac:dyDescent="0.8">
      <c r="A8" s="65"/>
      <c r="B8" s="115" t="s">
        <v>20</v>
      </c>
      <c r="C8" s="119"/>
      <c r="D8" s="119"/>
      <c r="E8" s="188">
        <f>IF(AND(OR('SALES P&amp;L'!G8=0,'SALES P&amp;L'!G8=""),OR('SALES P&amp;L'!I8=0,'SALES P&amp;L'!I8="")),0%,IF(AND(D8&lt;&gt;"",D8&lt;&gt;0,OR('SALES P&amp;L'!G8=0,'SALES P&amp;L'!G8="")),"100%",D8/'SALES P&amp;L'!G8))</f>
        <v>0</v>
      </c>
      <c r="F8" s="45"/>
      <c r="G8" s="253" t="s">
        <v>134</v>
      </c>
      <c r="H8" s="254"/>
      <c r="I8" s="3"/>
      <c r="J8" s="65"/>
      <c r="K8" s="65"/>
      <c r="L8" s="65"/>
      <c r="P8" s="65"/>
      <c r="Q8" s="65"/>
      <c r="R8" s="65"/>
    </row>
    <row r="9" spans="1:20" x14ac:dyDescent="0.8">
      <c r="A9" s="65"/>
      <c r="B9" s="66"/>
      <c r="C9" s="120"/>
      <c r="D9" s="121"/>
      <c r="E9" s="116"/>
      <c r="F9" s="45"/>
      <c r="G9"/>
      <c r="H9"/>
      <c r="I9" s="3"/>
      <c r="J9" s="65"/>
      <c r="K9" s="65"/>
      <c r="L9" s="65"/>
      <c r="P9" s="65"/>
      <c r="Q9" s="65"/>
      <c r="R9" s="65"/>
    </row>
    <row r="10" spans="1:20" x14ac:dyDescent="0.8">
      <c r="A10" s="65"/>
      <c r="B10" s="43"/>
      <c r="C10" s="122"/>
      <c r="D10" s="122"/>
      <c r="E10" s="186">
        <f>IF(AND(OR('SALES P&amp;L'!G10=0,'SALES P&amp;L'!G10=""),OR('SALES P&amp;L'!I10=0,'SALES P&amp;L'!I10="")),0%,IF(AND(D10&lt;&gt;"",D10&lt;&gt;0,OR('SALES P&amp;L'!G10=0,'SALES P&amp;L'!G10="")),"100%",D10/'SALES P&amp;L'!G10))</f>
        <v>0</v>
      </c>
      <c r="F10" s="23"/>
      <c r="G10"/>
      <c r="H10"/>
      <c r="I10" s="3"/>
      <c r="J10" s="65"/>
      <c r="K10" s="65"/>
      <c r="L10" s="65"/>
      <c r="M10" s="65"/>
      <c r="N10" s="65"/>
      <c r="O10" s="65"/>
      <c r="P10" s="65"/>
      <c r="Q10" s="65"/>
      <c r="R10" s="65"/>
    </row>
    <row r="11" spans="1:20" x14ac:dyDescent="0.8">
      <c r="A11" s="65"/>
      <c r="B11" s="40"/>
      <c r="C11" s="121"/>
      <c r="D11" s="121"/>
      <c r="E11" s="189">
        <f>IF(AND(OR('SALES P&amp;L'!G11=0,'SALES P&amp;L'!G11=""),OR('SALES P&amp;L'!I11=0,'SALES P&amp;L'!I11="")),0%,IF(AND(D11&lt;&gt;"",D11&lt;&gt;0,OR('SALES P&amp;L'!G11=0,'SALES P&amp;L'!G11="")),"100%",D11/'SALES P&amp;L'!G11))</f>
        <v>0</v>
      </c>
      <c r="F11" s="23"/>
      <c r="I11" s="3"/>
      <c r="J11" s="65"/>
      <c r="K11" s="65"/>
      <c r="L11" s="65"/>
      <c r="M11" s="65"/>
      <c r="N11" s="65"/>
      <c r="O11" s="65"/>
      <c r="P11" s="65"/>
      <c r="Q11" s="65"/>
      <c r="R11" s="65"/>
    </row>
    <row r="12" spans="1:20" ht="15" customHeight="1" x14ac:dyDescent="0.8">
      <c r="A12" s="65"/>
      <c r="B12" s="41" t="s">
        <v>26</v>
      </c>
      <c r="C12" s="123">
        <f>+'SALES P&amp;L'!H12-('SALES P&amp;L'!G12/'SALES P&amp;L'!$C$18)</f>
        <v>0</v>
      </c>
      <c r="D12" s="123">
        <f>+'SALES P&amp;L'!I12-'SALES P&amp;L'!G12</f>
        <v>0</v>
      </c>
      <c r="E12" s="187">
        <f>IF(AND(OR('SALES P&amp;L'!G12=0,'SALES P&amp;L'!G12=""),OR('SALES P&amp;L'!I12=0,'SALES P&amp;L'!I12="")),0%,IF(AND(D12&lt;&gt;"",D12&lt;&gt;0,OR('SALES P&amp;L'!G12=0,'SALES P&amp;L'!G12="")),"100%",D12/'SALES P&amp;L'!G12))</f>
        <v>0</v>
      </c>
      <c r="F12" s="23"/>
      <c r="I12" s="3"/>
      <c r="J12" s="65"/>
      <c r="K12" s="65"/>
      <c r="L12" s="65"/>
      <c r="M12" s="65"/>
      <c r="N12" s="65"/>
      <c r="O12" s="65"/>
      <c r="P12" s="65"/>
      <c r="Q12" s="65"/>
      <c r="R12" s="65"/>
    </row>
    <row r="13" spans="1:20" ht="15" customHeight="1" x14ac:dyDescent="0.8">
      <c r="A13" s="65"/>
      <c r="B13" s="65"/>
      <c r="C13" s="124"/>
      <c r="D13" s="124"/>
      <c r="E13" s="65"/>
      <c r="F13" s="3"/>
      <c r="J13" s="65"/>
      <c r="K13" s="65"/>
      <c r="L13" s="65"/>
      <c r="M13" s="65"/>
      <c r="N13" s="65"/>
      <c r="O13" s="65"/>
      <c r="P13" s="65"/>
      <c r="Q13" s="65"/>
      <c r="R13" s="65"/>
    </row>
    <row r="14" spans="1:20" s="65" customFormat="1" ht="14.75" x14ac:dyDescent="0.75">
      <c r="C14" s="124"/>
      <c r="D14" s="124"/>
    </row>
    <row r="15" spans="1:20" s="145" customFormat="1" ht="32" x14ac:dyDescent="0.8">
      <c r="B15" s="144" t="s">
        <v>18</v>
      </c>
      <c r="C15" s="146"/>
      <c r="D15" s="146"/>
      <c r="E15" s="142" t="s">
        <v>129</v>
      </c>
    </row>
    <row r="16" spans="1:20" s="65" customFormat="1" x14ac:dyDescent="0.8">
      <c r="B16" s="98"/>
      <c r="C16" s="126"/>
      <c r="D16" s="117"/>
      <c r="E16" s="186">
        <f>IF(AND(OR(('SALES P&amp;L'!C23*'SALES P&amp;L'!$C$19)=0,('SALES P&amp;L'!C23*'SALES P&amp;L'!$C$19)=""),OR('SALES P&amp;L'!D23=0,'SALES P&amp;L'!D23="")),0%,IF(AND(D16&lt;&gt;"",D16&lt;&gt;0,OR(('SALES P&amp;L'!C23*'SALES P&amp;L'!$C$19)=0,('SALES P&amp;L'!C23*'SALES P&amp;L'!$C$19)="")),"100%",D16/('SALES P&amp;L'!C23*'SALES P&amp;L'!$C$19)))</f>
        <v>0</v>
      </c>
    </row>
    <row r="17" spans="2:5" s="65" customFormat="1" x14ac:dyDescent="0.8">
      <c r="B17" s="99"/>
      <c r="C17" s="127"/>
      <c r="D17" s="118"/>
      <c r="E17" s="187">
        <f>IF(AND(OR(('SALES P&amp;L'!C24*'SALES P&amp;L'!$C$19)=0,('SALES P&amp;L'!C24*'SALES P&amp;L'!$C$19)=""),OR('SALES P&amp;L'!D24=0,'SALES P&amp;L'!D24="")),0%,IF(AND(D17&lt;&gt;"",D17&lt;&gt;0,OR(('SALES P&amp;L'!C24*'SALES P&amp;L'!$C$19)=0,('SALES P&amp;L'!C24*'SALES P&amp;L'!$C$19)="")),"100%",D17/('SALES P&amp;L'!C24*'SALES P&amp;L'!$C$19)))</f>
        <v>0</v>
      </c>
    </row>
    <row r="18" spans="2:5" s="65" customFormat="1" x14ac:dyDescent="0.75">
      <c r="B18" s="128" t="s">
        <v>38</v>
      </c>
      <c r="C18" s="135"/>
      <c r="D18" s="135"/>
      <c r="E18" s="186">
        <f>IF(AND(OR(('SALES P&amp;L'!C25*'SALES P&amp;L'!$C$19)=0,('SALES P&amp;L'!C25*'SALES P&amp;L'!$C$19)=""),OR('SALES P&amp;L'!D25=0,'SALES P&amp;L'!D25="")),0%,IF(AND(D18&lt;&gt;"",D18&lt;&gt;0,OR(('SALES P&amp;L'!C25*'SALES P&amp;L'!$C$19)=0,('SALES P&amp;L'!C25*'SALES P&amp;L'!$C$19)="")),"100%",D18/('SALES P&amp;L'!C25*'SALES P&amp;L'!$C$19)))</f>
        <v>0</v>
      </c>
    </row>
    <row r="19" spans="2:5" s="145" customFormat="1" ht="32" x14ac:dyDescent="0.8">
      <c r="B19" s="144" t="s">
        <v>39</v>
      </c>
      <c r="C19" s="141" t="s">
        <v>127</v>
      </c>
      <c r="D19" s="141" t="s">
        <v>128</v>
      </c>
      <c r="E19" s="142" t="s">
        <v>129</v>
      </c>
    </row>
    <row r="20" spans="2:5" s="65" customFormat="1" outlineLevel="1" x14ac:dyDescent="0.8">
      <c r="B20" s="24"/>
      <c r="C20" s="125">
        <f>+'SALES P&amp;L'!E27-'SALES P&amp;L'!C27</f>
        <v>0</v>
      </c>
      <c r="D20" s="120">
        <f>+'SALES P&amp;L'!D27-('SALES P&amp;L'!C27*'SALES P&amp;L'!$C$18)</f>
        <v>0</v>
      </c>
      <c r="E20" s="190">
        <f>IF(AND(OR(('SALES P&amp;L'!C27*'SALES P&amp;L'!$C$18)=0,('SALES P&amp;L'!C27*'SALES P&amp;L'!$C$18)=""),OR('SALES P&amp;L'!D27=0,'SALES P&amp;L'!D27="")),0%,IF(AND(D20&lt;&gt;"",D20&lt;&gt;0,OR(('SALES P&amp;L'!C27*'SALES P&amp;L'!$C$18)=0,('SALES P&amp;L'!C27*'SALES P&amp;L'!$C$18)="")),"100%",D20/('SALES P&amp;L'!C27*'SALES P&amp;L'!$C$18)))</f>
        <v>0</v>
      </c>
    </row>
    <row r="21" spans="2:5" s="65" customFormat="1" outlineLevel="1" x14ac:dyDescent="0.8">
      <c r="B21" s="24"/>
      <c r="C21" s="125"/>
      <c r="D21" s="120"/>
      <c r="E21" s="190">
        <f>IF(AND(OR(('SALES P&amp;L'!C28*'SALES P&amp;L'!$C$18)=0,('SALES P&amp;L'!C28*'SALES P&amp;L'!$C$18)=""),OR('SALES P&amp;L'!D28=0,'SALES P&amp;L'!D28="")),0%,IF(AND(D21&lt;&gt;"",D21&lt;&gt;0,OR(('SALES P&amp;L'!C28*'SALES P&amp;L'!$C$18)=0,('SALES P&amp;L'!C28*'SALES P&amp;L'!$C$18)="")),"100%",D21/('SALES P&amp;L'!C28*'SALES P&amp;L'!$C$18)))</f>
        <v>0</v>
      </c>
    </row>
    <row r="22" spans="2:5" s="65" customFormat="1" x14ac:dyDescent="0.75">
      <c r="B22" s="24"/>
      <c r="C22" s="132"/>
      <c r="D22" s="132"/>
      <c r="E22" s="189">
        <f>IF(AND(OR(('SALES P&amp;L'!C29*'SALES P&amp;L'!$C$18)=0,('SALES P&amp;L'!C29*'SALES P&amp;L'!$C$18)=""),OR('SALES P&amp;L'!D29=0,'SALES P&amp;L'!D29="")),0%,IF(AND(D22&lt;&gt;"",D22&lt;&gt;0,OR(('SALES P&amp;L'!C29*'SALES P&amp;L'!$C$18)=0,('SALES P&amp;L'!C29*'SALES P&amp;L'!$C$18)="")),"100%",D22/('SALES P&amp;L'!C29*'SALES P&amp;L'!$C$18)))</f>
        <v>0</v>
      </c>
    </row>
    <row r="23" spans="2:5" s="65" customFormat="1" outlineLevel="1" x14ac:dyDescent="0.8">
      <c r="B23" s="24" t="s">
        <v>44</v>
      </c>
      <c r="C23" s="133"/>
      <c r="D23" s="120"/>
      <c r="E23" s="189">
        <f>IF(AND(OR(('SALES P&amp;L'!C30*'SALES P&amp;L'!$C$18)=0,('SALES P&amp;L'!C30*'SALES P&amp;L'!$C$18)=""),OR('SALES P&amp;L'!D30=0,'SALES P&amp;L'!D30="")),0%,IF(AND(D23&lt;&gt;"",D23&lt;&gt;0,OR(('SALES P&amp;L'!C30*'SALES P&amp;L'!$C$18)=0,('SALES P&amp;L'!C30*'SALES P&amp;L'!$C$18)="")),"100%",D23/('SALES P&amp;L'!C30*'SALES P&amp;L'!$C$18)))</f>
        <v>0</v>
      </c>
    </row>
    <row r="24" spans="2:5" s="65" customFormat="1" outlineLevel="1" x14ac:dyDescent="0.8">
      <c r="B24" s="24" t="s">
        <v>45</v>
      </c>
      <c r="C24" s="133"/>
      <c r="D24" s="120"/>
      <c r="E24" s="189">
        <f>IF(AND(OR(('SALES P&amp;L'!C31*'SALES P&amp;L'!$C$18)=0,('SALES P&amp;L'!C31*'SALES P&amp;L'!$C$18)=""),OR('SALES P&amp;L'!D31=0,'SALES P&amp;L'!D31="")),0%,IF(AND(D24&lt;&gt;"",D24&lt;&gt;0,OR(('SALES P&amp;L'!C31*'SALES P&amp;L'!$C$18)=0,('SALES P&amp;L'!C31*'SALES P&amp;L'!$C$18)="")),"100%",D24/('SALES P&amp;L'!C31*'SALES P&amp;L'!$C$18)))</f>
        <v>0</v>
      </c>
    </row>
    <row r="25" spans="2:5" s="65" customFormat="1" outlineLevel="1" x14ac:dyDescent="0.8">
      <c r="B25" s="24" t="s">
        <v>46</v>
      </c>
      <c r="C25" s="133"/>
      <c r="D25" s="120"/>
      <c r="E25" s="189">
        <f>IF(AND(OR(('SALES P&amp;L'!C32*'SALES P&amp;L'!$C$18)=0,('SALES P&amp;L'!C32*'SALES P&amp;L'!$C$18)=""),OR('SALES P&amp;L'!D32=0,'SALES P&amp;L'!D32="")),0%,IF(AND(D25&lt;&gt;"",D25&lt;&gt;0,OR(('SALES P&amp;L'!C32*'SALES P&amp;L'!$C$18)=0,('SALES P&amp;L'!C32*'SALES P&amp;L'!$C$18)="")),"100%",D25/('SALES P&amp;L'!C32*'SALES P&amp;L'!$C$18)))</f>
        <v>0</v>
      </c>
    </row>
    <row r="26" spans="2:5" s="65" customFormat="1" x14ac:dyDescent="0.75">
      <c r="B26" s="24" t="s">
        <v>47</v>
      </c>
      <c r="C26" s="132"/>
      <c r="D26" s="132"/>
      <c r="E26" s="189">
        <f>IF(AND(OR(('SALES P&amp;L'!C33*'SALES P&amp;L'!$C$18)=0,('SALES P&amp;L'!C33*'SALES P&amp;L'!$C$18)=""),OR('SALES P&amp;L'!D33=0,'SALES P&amp;L'!D33="")),0%,IF(AND(D26&lt;&gt;"",D26&lt;&gt;0,OR(('SALES P&amp;L'!C33*'SALES P&amp;L'!$C$18)=0,('SALES P&amp;L'!C33*'SALES P&amp;L'!$C$18)="")),"100%",D26/('SALES P&amp;L'!C33*'SALES P&amp;L'!$C$18)))</f>
        <v>0</v>
      </c>
    </row>
    <row r="27" spans="2:5" s="65" customFormat="1" outlineLevel="1" x14ac:dyDescent="0.8">
      <c r="B27" s="24" t="s">
        <v>48</v>
      </c>
      <c r="C27" s="133"/>
      <c r="D27" s="120"/>
      <c r="E27" s="189" t="e">
        <f>IF(AND(OR(('SALES P&amp;L'!C34*'SALES P&amp;L'!$C$18)=0,('SALES P&amp;L'!C34*'SALES P&amp;L'!$C$18)=""),OR('SALES P&amp;L'!D34=0,'SALES P&amp;L'!D34="")),0%,IF(AND(D27&lt;&gt;"",D27&lt;&gt;0,OR(('SALES P&amp;L'!C34*'SALES P&amp;L'!$C$18)=0,('SALES P&amp;L'!C34*'SALES P&amp;L'!$C$18)="")),"100%",D27/('SALES P&amp;L'!C34*'SALES P&amp;L'!$C$18)))</f>
        <v>#DIV/0!</v>
      </c>
    </row>
    <row r="28" spans="2:5" s="65" customFormat="1" outlineLevel="1" x14ac:dyDescent="0.8">
      <c r="B28" s="24" t="s">
        <v>49</v>
      </c>
      <c r="C28" s="133"/>
      <c r="D28" s="120"/>
      <c r="E28" s="189">
        <f>IF(AND(OR(('SALES P&amp;L'!C35*'SALES P&amp;L'!$C$18)=0,('SALES P&amp;L'!C35*'SALES P&amp;L'!$C$18)=""),OR('SALES P&amp;L'!D35=0,'SALES P&amp;L'!D35="")),0%,IF(AND(D28&lt;&gt;"",D28&lt;&gt;0,OR(('SALES P&amp;L'!C35*'SALES P&amp;L'!$C$18)=0,('SALES P&amp;L'!C35*'SALES P&amp;L'!$C$18)="")),"100%",D28/('SALES P&amp;L'!C35*'SALES P&amp;L'!$C$18)))</f>
        <v>0</v>
      </c>
    </row>
    <row r="29" spans="2:5" s="65" customFormat="1" outlineLevel="1" x14ac:dyDescent="0.8">
      <c r="B29" s="24" t="s">
        <v>50</v>
      </c>
      <c r="C29" s="133"/>
      <c r="D29" s="120"/>
      <c r="E29" s="189" t="e">
        <f>IF(AND(OR(('SALES P&amp;L'!C36*'SALES P&amp;L'!$C$18)=0,('SALES P&amp;L'!C36*'SALES P&amp;L'!$C$18)=""),OR('SALES P&amp;L'!D36=0,'SALES P&amp;L'!D36="")),0%,IF(AND(D29&lt;&gt;"",D29&lt;&gt;0,OR(('SALES P&amp;L'!C36*'SALES P&amp;L'!$C$18)=0,('SALES P&amp;L'!C36*'SALES P&amp;L'!$C$18)="")),"100%",D29/('SALES P&amp;L'!C36*'SALES P&amp;L'!$C$18)))</f>
        <v>#DIV/0!</v>
      </c>
    </row>
    <row r="30" spans="2:5" s="65" customFormat="1" outlineLevel="1" x14ac:dyDescent="0.8">
      <c r="B30" s="24" t="s">
        <v>51</v>
      </c>
      <c r="C30" s="133"/>
      <c r="D30" s="120"/>
      <c r="E30" s="189" t="e">
        <f>IF(AND(OR(('SALES P&amp;L'!C37*'SALES P&amp;L'!$C$18)=0,('SALES P&amp;L'!C37*'SALES P&amp;L'!$C$18)=""),OR('SALES P&amp;L'!D37=0,'SALES P&amp;L'!D37="")),0%,IF(AND(D30&lt;&gt;"",D30&lt;&gt;0,OR(('SALES P&amp;L'!C37*'SALES P&amp;L'!$C$18)=0,('SALES P&amp;L'!C37*'SALES P&amp;L'!$C$18)="")),"100%",D30/('SALES P&amp;L'!C37*'SALES P&amp;L'!$C$18)))</f>
        <v>#DIV/0!</v>
      </c>
    </row>
    <row r="31" spans="2:5" s="65" customFormat="1" x14ac:dyDescent="0.75">
      <c r="B31" s="24" t="s">
        <v>52</v>
      </c>
      <c r="C31" s="132"/>
      <c r="D31" s="132"/>
      <c r="E31" s="189" t="e">
        <f>IF(AND(OR(('SALES P&amp;L'!C38*'SALES P&amp;L'!$C$18)=0,('SALES P&amp;L'!C38*'SALES P&amp;L'!$C$18)=""),OR('SALES P&amp;L'!D38=0,'SALES P&amp;L'!D38="")),0%,IF(AND(D31&lt;&gt;"",D31&lt;&gt;0,OR(('SALES P&amp;L'!C38*'SALES P&amp;L'!$C$18)=0,('SALES P&amp;L'!C38*'SALES P&amp;L'!$C$18)="")),"100%",D31/('SALES P&amp;L'!C38*'SALES P&amp;L'!$C$18)))</f>
        <v>#DIV/0!</v>
      </c>
    </row>
    <row r="32" spans="2:5" s="65" customFormat="1" outlineLevel="1" x14ac:dyDescent="0.8">
      <c r="B32" s="24" t="s">
        <v>54</v>
      </c>
      <c r="C32" s="133"/>
      <c r="D32" s="120"/>
      <c r="E32" s="189">
        <f>IF(AND(OR(('SALES P&amp;L'!C39*'SALES P&amp;L'!$C$18)=0,('SALES P&amp;L'!C39*'SALES P&amp;L'!$C$18)=""),OR('SALES P&amp;L'!D39=0,'SALES P&amp;L'!D39="")),0%,IF(AND(D32&lt;&gt;"",D32&lt;&gt;0,OR(('SALES P&amp;L'!C39*'SALES P&amp;L'!$C$18)=0,('SALES P&amp;L'!C39*'SALES P&amp;L'!$C$18)="")),"100%",D32/('SALES P&amp;L'!C39*'SALES P&amp;L'!$C$18)))</f>
        <v>0</v>
      </c>
    </row>
    <row r="33" spans="2:11" s="65" customFormat="1" outlineLevel="1" x14ac:dyDescent="0.8">
      <c r="B33" s="24" t="s">
        <v>55</v>
      </c>
      <c r="C33" s="133"/>
      <c r="D33" s="120"/>
      <c r="E33" s="189">
        <f>IF(AND(OR(('SALES P&amp;L'!C40*'SALES P&amp;L'!$C$18)=0,('SALES P&amp;L'!C40*'SALES P&amp;L'!$C$18)=""),OR('SALES P&amp;L'!D40=0,'SALES P&amp;L'!D40="")),0%,IF(AND(D33&lt;&gt;"",D33&lt;&gt;0,OR(('SALES P&amp;L'!C40*'SALES P&amp;L'!$C$18)=0,('SALES P&amp;L'!C40*'SALES P&amp;L'!$C$18)="")),"100%",D33/('SALES P&amp;L'!C40*'SALES P&amp;L'!$C$18)))</f>
        <v>0</v>
      </c>
      <c r="G33" s="2"/>
      <c r="H33" s="22"/>
      <c r="I33" s="22"/>
      <c r="J33" s="21"/>
      <c r="K33" s="2"/>
    </row>
    <row r="34" spans="2:11" outlineLevel="1" x14ac:dyDescent="0.8">
      <c r="B34" s="24" t="s">
        <v>56</v>
      </c>
      <c r="C34" s="133"/>
      <c r="D34" s="120"/>
      <c r="E34" s="189">
        <f>IF(AND(OR(('SALES P&amp;L'!C41*'SALES P&amp;L'!$C$18)=0,('SALES P&amp;L'!C41*'SALES P&amp;L'!$C$18)=""),OR('SALES P&amp;L'!D41=0,'SALES P&amp;L'!D41="")),0%,IF(AND(D34&lt;&gt;"",D34&lt;&gt;0,OR(('SALES P&amp;L'!C41*'SALES P&amp;L'!$C$18)=0,('SALES P&amp;L'!C41*'SALES P&amp;L'!$C$18)="")),"100%",D34/('SALES P&amp;L'!C41*'SALES P&amp;L'!$C$18)))</f>
        <v>0</v>
      </c>
      <c r="G34" s="2"/>
      <c r="H34" s="22"/>
      <c r="I34" s="22"/>
      <c r="J34" s="21"/>
      <c r="K34" s="2"/>
    </row>
    <row r="35" spans="2:11" x14ac:dyDescent="0.8">
      <c r="B35" s="24" t="s">
        <v>57</v>
      </c>
      <c r="C35" s="132"/>
      <c r="D35" s="132"/>
      <c r="E35" s="189">
        <f>IF(AND(OR(('SALES P&amp;L'!C43*'SALES P&amp;L'!$C$18)=0,('SALES P&amp;L'!C43*'SALES P&amp;L'!$C$18)=""),OR('SALES P&amp;L'!D43=0,'SALES P&amp;L'!D43="")),0%,IF(AND(D35&lt;&gt;"",D35&lt;&gt;0,OR(('SALES P&amp;L'!C43*'SALES P&amp;L'!$C$18)=0,('SALES P&amp;L'!C43*'SALES P&amp;L'!$C$18)="")),"100%",D35/('SALES P&amp;L'!C43*'SALES P&amp;L'!$C$18)))</f>
        <v>0</v>
      </c>
      <c r="G35" s="2"/>
      <c r="I35" s="3"/>
      <c r="K35" s="2"/>
    </row>
    <row r="36" spans="2:11" outlineLevel="1" x14ac:dyDescent="0.8">
      <c r="B36" s="24" t="s">
        <v>58</v>
      </c>
      <c r="C36" s="133"/>
      <c r="D36" s="120"/>
      <c r="E36" s="189" t="e">
        <f>IF(AND(OR(('SALES P&amp;L'!C44*'SALES P&amp;L'!$C$18)=0,('SALES P&amp;L'!C44*'SALES P&amp;L'!$C$18)=""),OR('SALES P&amp;L'!D44=0,'SALES P&amp;L'!D44="")),0%,IF(AND(D36&lt;&gt;"",D36&lt;&gt;0,OR(('SALES P&amp;L'!C44*'SALES P&amp;L'!$C$18)=0,('SALES P&amp;L'!C44*'SALES P&amp;L'!$C$18)="")),"100%",D36/('SALES P&amp;L'!C44*'SALES P&amp;L'!$C$18)))</f>
        <v>#DIV/0!</v>
      </c>
      <c r="G36" s="2"/>
      <c r="I36" s="3"/>
      <c r="K36" s="2"/>
    </row>
    <row r="37" spans="2:11" outlineLevel="1" x14ac:dyDescent="0.8">
      <c r="B37" s="24" t="s">
        <v>59</v>
      </c>
      <c r="C37" s="133"/>
      <c r="D37" s="120"/>
      <c r="E37" s="189">
        <f>IF(AND(OR(('SALES P&amp;L'!C45*'SALES P&amp;L'!$C$18)=0,('SALES P&amp;L'!C45*'SALES P&amp;L'!$C$18)=""),OR('SALES P&amp;L'!D45=0,'SALES P&amp;L'!D45="")),0%,IF(AND(D37&lt;&gt;"",D37&lt;&gt;0,OR(('SALES P&amp;L'!C45*'SALES P&amp;L'!$C$18)=0,('SALES P&amp;L'!C45*'SALES P&amp;L'!$C$18)="")),"100%",D37/('SALES P&amp;L'!C45*'SALES P&amp;L'!$C$18)))</f>
        <v>0</v>
      </c>
      <c r="G37" s="2"/>
      <c r="I37" s="3"/>
      <c r="K37" s="2"/>
    </row>
    <row r="38" spans="2:11" outlineLevel="1" x14ac:dyDescent="0.8">
      <c r="B38" s="24" t="s">
        <v>60</v>
      </c>
      <c r="C38" s="133"/>
      <c r="D38" s="120"/>
      <c r="E38" s="189">
        <f>IF(AND(OR(('SALES P&amp;L'!C46*'SALES P&amp;L'!$C$18)=0,('SALES P&amp;L'!C46*'SALES P&amp;L'!$C$18)=""),OR('SALES P&amp;L'!D46=0,'SALES P&amp;L'!D46="")),0%,IF(AND(D38&lt;&gt;"",D38&lt;&gt;0,OR(('SALES P&amp;L'!C46*'SALES P&amp;L'!$C$18)=0,('SALES P&amp;L'!C46*'SALES P&amp;L'!$C$18)="")),"100%",D38/('SALES P&amp;L'!C46*'SALES P&amp;L'!$C$18)))</f>
        <v>0</v>
      </c>
      <c r="G38" s="2"/>
      <c r="I38" s="3"/>
      <c r="K38" s="2"/>
    </row>
    <row r="39" spans="2:11" x14ac:dyDescent="0.8">
      <c r="B39" s="24" t="s">
        <v>61</v>
      </c>
      <c r="C39" s="132"/>
      <c r="D39" s="132"/>
      <c r="E39" s="189" t="e">
        <f>IF(AND(OR(('SALES P&amp;L'!C47*'SALES P&amp;L'!$C$18)=0,('SALES P&amp;L'!C47*'SALES P&amp;L'!$C$18)=""),OR('SALES P&amp;L'!D47=0,'SALES P&amp;L'!D47="")),0%,IF(AND(D39&lt;&gt;"",D39&lt;&gt;0,OR(('SALES P&amp;L'!C47*'SALES P&amp;L'!$C$18)=0,('SALES P&amp;L'!C47*'SALES P&amp;L'!$C$18)="")),"100%",D39/('SALES P&amp;L'!C47*'SALES P&amp;L'!$C$18)))</f>
        <v>#DIV/0!</v>
      </c>
      <c r="G39" s="2"/>
      <c r="I39" s="3"/>
      <c r="K39" s="2"/>
    </row>
    <row r="40" spans="2:11" x14ac:dyDescent="0.8">
      <c r="B40" s="24"/>
      <c r="C40" s="133"/>
      <c r="D40" s="120"/>
      <c r="E40" s="189" t="e">
        <f>IF(AND(OR(('SALES P&amp;L'!C48*'SALES P&amp;L'!$C$18)=0,('SALES P&amp;L'!C48*'SALES P&amp;L'!$C$18)=""),OR('SALES P&amp;L'!D48=0,'SALES P&amp;L'!D48="")),0%,IF(AND(D40&lt;&gt;"",D40&lt;&gt;0,OR(('SALES P&amp;L'!C48*'SALES P&amp;L'!$C$18)=0,('SALES P&amp;L'!C48*'SALES P&amp;L'!$C$18)="")),"100%",D40/('SALES P&amp;L'!C48*'SALES P&amp;L'!$C$18)))</f>
        <v>#DIV/0!</v>
      </c>
      <c r="G40" s="2"/>
      <c r="I40" s="3"/>
      <c r="K40" s="2"/>
    </row>
    <row r="41" spans="2:11" x14ac:dyDescent="0.8">
      <c r="B41" s="24" t="s">
        <v>62</v>
      </c>
      <c r="C41" s="133"/>
      <c r="D41" s="120"/>
      <c r="E41" s="189">
        <f>IF(AND(OR(('SALES P&amp;L'!C49*'SALES P&amp;L'!$C$18)=0,('SALES P&amp;L'!C49*'SALES P&amp;L'!$C$18)=""),OR('SALES P&amp;L'!D49=0,'SALES P&amp;L'!D49="")),0%,IF(AND(D41&lt;&gt;"",D41&lt;&gt;0,OR(('SALES P&amp;L'!C49*'SALES P&amp;L'!$C$18)=0,('SALES P&amp;L'!C49*'SALES P&amp;L'!$C$18)="")),"100%",D41/('SALES P&amp;L'!C49*'SALES P&amp;L'!$C$18)))</f>
        <v>0</v>
      </c>
      <c r="G41" s="2"/>
      <c r="I41" s="3"/>
      <c r="K41" s="2"/>
    </row>
    <row r="42" spans="2:11" x14ac:dyDescent="0.8">
      <c r="B42" s="24" t="s">
        <v>63</v>
      </c>
      <c r="C42" s="133"/>
      <c r="D42" s="120"/>
      <c r="E42" s="189">
        <f>IF(AND(OR(('SALES P&amp;L'!C50*'SALES P&amp;L'!$C$18)=0,('SALES P&amp;L'!C50*'SALES P&amp;L'!$C$18)=""),OR('SALES P&amp;L'!D50=0,'SALES P&amp;L'!D50="")),0%,IF(AND(D42&lt;&gt;"",D42&lt;&gt;0,OR(('SALES P&amp;L'!C50*'SALES P&amp;L'!$C$18)=0,('SALES P&amp;L'!C50*'SALES P&amp;L'!$C$18)="")),"100%",D42/('SALES P&amp;L'!C50*'SALES P&amp;L'!$C$18)))</f>
        <v>0</v>
      </c>
      <c r="G42" s="2"/>
      <c r="I42" s="3"/>
      <c r="K42" s="2"/>
    </row>
    <row r="43" spans="2:11" outlineLevel="1" x14ac:dyDescent="0.8">
      <c r="B43" s="24" t="s">
        <v>135</v>
      </c>
      <c r="C43" s="133"/>
      <c r="D43" s="120"/>
      <c r="E43" s="189">
        <f>IF(AND(OR(('SALES P&amp;L'!C51*'SALES P&amp;L'!$C$18)=0,('SALES P&amp;L'!C51*'SALES P&amp;L'!$C$18)=""),OR('SALES P&amp;L'!D51=0,'SALES P&amp;L'!D51="")),0%,IF(AND(D43&lt;&gt;"",D43&lt;&gt;0,OR(('SALES P&amp;L'!C51*'SALES P&amp;L'!$C$18)=0,('SALES P&amp;L'!C51*'SALES P&amp;L'!$C$18)="")),"100%",D43/('SALES P&amp;L'!C51*'SALES P&amp;L'!$C$18)))</f>
        <v>0</v>
      </c>
      <c r="G43" s="2"/>
      <c r="I43" s="3"/>
      <c r="K43" s="2"/>
    </row>
    <row r="44" spans="2:11" outlineLevel="1" x14ac:dyDescent="0.8">
      <c r="B44" s="24" t="s">
        <v>65</v>
      </c>
      <c r="C44" s="133"/>
      <c r="D44" s="120"/>
      <c r="E44" s="189">
        <f>IF(AND(OR(('SALES P&amp;L'!C52*'SALES P&amp;L'!$C$18)=0,('SALES P&amp;L'!C52*'SALES P&amp;L'!$C$18)=""),OR('SALES P&amp;L'!D52=0,'SALES P&amp;L'!D52="")),0%,IF(AND(D44&lt;&gt;"",D44&lt;&gt;0,OR(('SALES P&amp;L'!C52*'SALES P&amp;L'!$C$18)=0,('SALES P&amp;L'!C52*'SALES P&amp;L'!$C$18)="")),"100%",D44/('SALES P&amp;L'!C52*'SALES P&amp;L'!$C$18)))</f>
        <v>0</v>
      </c>
      <c r="G44" s="2"/>
      <c r="I44" s="3"/>
      <c r="K44" s="2"/>
    </row>
    <row r="45" spans="2:11" outlineLevel="1" x14ac:dyDescent="0.8">
      <c r="B45" s="24" t="s">
        <v>66</v>
      </c>
      <c r="C45" s="133"/>
      <c r="D45" s="120"/>
      <c r="E45" s="189" t="e">
        <f>IF(AND(OR(('SALES P&amp;L'!C53*'SALES P&amp;L'!$C$18)=0,('SALES P&amp;L'!C53*'SALES P&amp;L'!$C$18)=""),OR('SALES P&amp;L'!D53=0,'SALES P&amp;L'!D53="")),0%,IF(AND(D45&lt;&gt;"",D45&lt;&gt;0,OR(('SALES P&amp;L'!C53*'SALES P&amp;L'!$C$18)=0,('SALES P&amp;L'!C53*'SALES P&amp;L'!$C$18)="")),"100%",D45/('SALES P&amp;L'!C53*'SALES P&amp;L'!$C$18)))</f>
        <v>#DIV/0!</v>
      </c>
      <c r="G45" s="2"/>
      <c r="I45" s="3"/>
      <c r="K45" s="2"/>
    </row>
    <row r="46" spans="2:11" outlineLevel="1" x14ac:dyDescent="0.8">
      <c r="B46" s="24" t="s">
        <v>67</v>
      </c>
      <c r="C46" s="133"/>
      <c r="D46" s="120"/>
      <c r="E46" s="189">
        <f>IF(AND(OR(('SALES P&amp;L'!C54*'SALES P&amp;L'!$C$18)=0,('SALES P&amp;L'!C54*'SALES P&amp;L'!$C$18)=""),OR('SALES P&amp;L'!D54=0,'SALES P&amp;L'!D54="")),0%,IF(AND(D46&lt;&gt;"",D46&lt;&gt;0,OR(('SALES P&amp;L'!C54*'SALES P&amp;L'!$C$18)=0,('SALES P&amp;L'!C54*'SALES P&amp;L'!$C$18)="")),"100%",D46/('SALES P&amp;L'!C54*'SALES P&amp;L'!$C$18)))</f>
        <v>0</v>
      </c>
      <c r="G46" s="2"/>
      <c r="I46" s="3"/>
      <c r="K46" s="2"/>
    </row>
    <row r="47" spans="2:11" outlineLevel="1" x14ac:dyDescent="0.8">
      <c r="B47" s="24" t="s">
        <v>68</v>
      </c>
      <c r="C47" s="133"/>
      <c r="D47" s="120"/>
      <c r="E47" s="189" t="e">
        <f>IF(AND(OR(('SALES P&amp;L'!C55*'SALES P&amp;L'!$C$18)=0,('SALES P&amp;L'!C55*'SALES P&amp;L'!$C$18)=""),OR('SALES P&amp;L'!D55=0,'SALES P&amp;L'!D55="")),0%,IF(AND(D47&lt;&gt;"",D47&lt;&gt;0,OR(('SALES P&amp;L'!C55*'SALES P&amp;L'!$C$18)=0,('SALES P&amp;L'!C55*'SALES P&amp;L'!$C$18)="")),"100%",D47/('SALES P&amp;L'!C55*'SALES P&amp;L'!$C$18)))</f>
        <v>#DIV/0!</v>
      </c>
      <c r="G47" s="2"/>
      <c r="I47" s="3"/>
      <c r="K47" s="2"/>
    </row>
    <row r="48" spans="2:11" outlineLevel="1" x14ac:dyDescent="0.8">
      <c r="B48" s="24"/>
      <c r="C48" s="133"/>
      <c r="D48" s="120"/>
      <c r="E48" s="189">
        <f>IF(AND(OR(('SALES P&amp;L'!C56*'SALES P&amp;L'!$C$18)=0,('SALES P&amp;L'!C56*'SALES P&amp;L'!$C$18)=""),OR('SALES P&amp;L'!D56=0,'SALES P&amp;L'!D56="")),0%,IF(AND(D48&lt;&gt;"",D48&lt;&gt;0,OR(('SALES P&amp;L'!C56*'SALES P&amp;L'!$C$18)=0,('SALES P&amp;L'!C56*'SALES P&amp;L'!$C$18)="")),"100%",D48/('SALES P&amp;L'!C56*'SALES P&amp;L'!$C$18)))</f>
        <v>0</v>
      </c>
      <c r="G48" s="2"/>
      <c r="I48" s="3"/>
      <c r="K48" s="2"/>
    </row>
    <row r="49" spans="1:11" outlineLevel="1" x14ac:dyDescent="0.8">
      <c r="B49" s="24" t="s">
        <v>70</v>
      </c>
      <c r="C49" s="133"/>
      <c r="D49" s="120"/>
      <c r="E49" s="189">
        <f>IF(AND(OR(('SALES P&amp;L'!C57*'SALES P&amp;L'!$C$18)=0,('SALES P&amp;L'!C57*'SALES P&amp;L'!$C$18)=""),OR('SALES P&amp;L'!D57=0,'SALES P&amp;L'!D57="")),0%,IF(AND(D49&lt;&gt;"",D49&lt;&gt;0,OR(('SALES P&amp;L'!C57*'SALES P&amp;L'!$C$18)=0,('SALES P&amp;L'!C57*'SALES P&amp;L'!$C$18)="")),"100%",D49/('SALES P&amp;L'!C57*'SALES P&amp;L'!$C$18)))</f>
        <v>0</v>
      </c>
      <c r="G49" s="2"/>
      <c r="I49" s="3"/>
      <c r="K49" s="2"/>
    </row>
    <row r="50" spans="1:11" outlineLevel="1" x14ac:dyDescent="0.8">
      <c r="B50" s="24" t="s">
        <v>71</v>
      </c>
      <c r="C50" s="133"/>
      <c r="D50" s="120"/>
      <c r="E50" s="189" t="e">
        <f>IF(AND(OR(('SALES P&amp;L'!C58*'SALES P&amp;L'!$C$18)=0,('SALES P&amp;L'!C58*'SALES P&amp;L'!$C$18)=""),OR('SALES P&amp;L'!D58=0,'SALES P&amp;L'!D58="")),0%,IF(AND(D50&lt;&gt;"",D50&lt;&gt;0,OR(('SALES P&amp;L'!C58*'SALES P&amp;L'!$C$18)=0,('SALES P&amp;L'!C58*'SALES P&amp;L'!$C$18)="")),"100%",D50/('SALES P&amp;L'!C58*'SALES P&amp;L'!$C$18)))</f>
        <v>#DIV/0!</v>
      </c>
      <c r="G50" s="2"/>
      <c r="I50" s="3"/>
      <c r="K50" s="2"/>
    </row>
    <row r="51" spans="1:11" outlineLevel="1" x14ac:dyDescent="0.8">
      <c r="B51" s="24"/>
      <c r="C51" s="133"/>
      <c r="D51" s="120"/>
      <c r="E51" s="189">
        <f>IF(AND(OR(('SALES P&amp;L'!C59*'SALES P&amp;L'!$C$18)=0,('SALES P&amp;L'!C59*'SALES P&amp;L'!$C$18)=""),OR('SALES P&amp;L'!D59=0,'SALES P&amp;L'!D59="")),0%,IF(AND(D51&lt;&gt;"",D51&lt;&gt;0,OR(('SALES P&amp;L'!C59*'SALES P&amp;L'!$C$18)=0,('SALES P&amp;L'!C59*'SALES P&amp;L'!$C$18)="")),"100%",D51/('SALES P&amp;L'!C59*'SALES P&amp;L'!$C$18)))</f>
        <v>0</v>
      </c>
      <c r="G51" s="2"/>
      <c r="I51" s="3"/>
      <c r="K51" s="2"/>
    </row>
    <row r="52" spans="1:11" outlineLevel="1" x14ac:dyDescent="0.8">
      <c r="B52" s="24" t="s">
        <v>73</v>
      </c>
      <c r="C52" s="133"/>
      <c r="D52" s="120"/>
      <c r="E52" s="189" t="e">
        <f>IF(AND(OR(('SALES P&amp;L'!C60*'SALES P&amp;L'!$C$18)=0,('SALES P&amp;L'!C60*'SALES P&amp;L'!$C$18)=""),OR('SALES P&amp;L'!D60=0,'SALES P&amp;L'!D60="")),0%,IF(AND(D52&lt;&gt;"",D52&lt;&gt;0,OR(('SALES P&amp;L'!C60*'SALES P&amp;L'!$C$18)=0,('SALES P&amp;L'!C60*'SALES P&amp;L'!$C$18)="")),"100%",D52/('SALES P&amp;L'!C60*'SALES P&amp;L'!$C$18)))</f>
        <v>#DIV/0!</v>
      </c>
      <c r="G52" s="2"/>
      <c r="I52" s="3"/>
      <c r="K52" s="2"/>
    </row>
    <row r="53" spans="1:11" outlineLevel="1" x14ac:dyDescent="0.8">
      <c r="B53" s="24" t="s">
        <v>74</v>
      </c>
      <c r="C53" s="133"/>
      <c r="D53" s="120"/>
      <c r="E53" s="189">
        <f>IF(AND(OR(('SALES P&amp;L'!C61*'SALES P&amp;L'!$C$18)=0,('SALES P&amp;L'!C61*'SALES P&amp;L'!$C$18)=""),OR('SALES P&amp;L'!D61=0,'SALES P&amp;L'!D61="")),0%,IF(AND(D53&lt;&gt;"",D53&lt;&gt;0,OR(('SALES P&amp;L'!C61*'SALES P&amp;L'!$C$18)=0,('SALES P&amp;L'!C61*'SALES P&amp;L'!$C$18)="")),"100%",D53/('SALES P&amp;L'!C61*'SALES P&amp;L'!$C$18)))</f>
        <v>0</v>
      </c>
      <c r="G53" s="2"/>
      <c r="I53" s="3"/>
      <c r="K53" s="2"/>
    </row>
    <row r="54" spans="1:11" outlineLevel="1" x14ac:dyDescent="0.8">
      <c r="B54" s="24" t="s">
        <v>75</v>
      </c>
      <c r="C54" s="133"/>
      <c r="D54" s="120"/>
      <c r="E54" s="189">
        <f>IF(AND(OR(('SALES P&amp;L'!C62*'SALES P&amp;L'!$C$18)=0,('SALES P&amp;L'!C62*'SALES P&amp;L'!$C$18)=""),OR('SALES P&amp;L'!D62=0,'SALES P&amp;L'!D62="")),0%,IF(AND(D54&lt;&gt;"",D54&lt;&gt;0,OR(('SALES P&amp;L'!C62*'SALES P&amp;L'!$C$18)=0,('SALES P&amp;L'!C62*'SALES P&amp;L'!$C$18)="")),"100%",D54/('SALES P&amp;L'!C62*'SALES P&amp;L'!$C$18)))</f>
        <v>0</v>
      </c>
      <c r="G54" s="2"/>
      <c r="I54" s="3"/>
      <c r="K54" s="2"/>
    </row>
    <row r="55" spans="1:11" outlineLevel="1" x14ac:dyDescent="0.8">
      <c r="B55" s="24" t="s">
        <v>78</v>
      </c>
      <c r="C55" s="133"/>
      <c r="D55" s="120"/>
      <c r="E55" s="189">
        <f>IF(AND(OR(('SALES P&amp;L'!C66*'SALES P&amp;L'!$C$18)=0,('SALES P&amp;L'!C66*'SALES P&amp;L'!$C$18)=""),OR('SALES P&amp;L'!D66=0,'SALES P&amp;L'!D66="")),0%,IF(AND(D55&lt;&gt;"",D55&lt;&gt;0,OR(('SALES P&amp;L'!C66*'SALES P&amp;L'!$C$18)=0,('SALES P&amp;L'!C66*'SALES P&amp;L'!$C$18)="")),"100%",D55/('SALES P&amp;L'!C66*'SALES P&amp;L'!$C$18)))</f>
        <v>0</v>
      </c>
      <c r="G55" s="2"/>
      <c r="I55" s="3"/>
      <c r="K55" s="2"/>
    </row>
    <row r="56" spans="1:11" outlineLevel="1" x14ac:dyDescent="0.8">
      <c r="B56" s="24" t="s">
        <v>78</v>
      </c>
      <c r="C56" s="133"/>
      <c r="D56" s="120"/>
      <c r="E56" s="189">
        <f>IF(AND(OR(('SALES P&amp;L'!C67*'SALES P&amp;L'!$C$18)=0,('SALES P&amp;L'!C67*'SALES P&amp;L'!$C$18)=""),OR('SALES P&amp;L'!D67=0,'SALES P&amp;L'!D67="")),0%,IF(AND(D56&lt;&gt;"",D56&lt;&gt;0,OR(('SALES P&amp;L'!C67*'SALES P&amp;L'!$C$18)=0,('SALES P&amp;L'!C67*'SALES P&amp;L'!$C$18)="")),"100%",D56/('SALES P&amp;L'!C67*'SALES P&amp;L'!$C$18)))</f>
        <v>0</v>
      </c>
      <c r="G56" s="2"/>
      <c r="I56" s="3"/>
      <c r="K56" s="2"/>
    </row>
    <row r="57" spans="1:11" outlineLevel="1" x14ac:dyDescent="0.8">
      <c r="B57" s="24" t="s">
        <v>78</v>
      </c>
      <c r="C57" s="133"/>
      <c r="D57" s="120"/>
      <c r="E57" s="189">
        <f>IF(AND(OR(('SALES P&amp;L'!C68*'SALES P&amp;L'!$C$18)=0,('SALES P&amp;L'!C68*'SALES P&amp;L'!$C$18)=""),OR('SALES P&amp;L'!D68=0,'SALES P&amp;L'!D68="")),0%,IF(AND(D57&lt;&gt;"",D57&lt;&gt;0,OR(('SALES P&amp;L'!C68*'SALES P&amp;L'!$C$18)=0,('SALES P&amp;L'!C68*'SALES P&amp;L'!$C$18)="")),"100%",D57/('SALES P&amp;L'!C68*'SALES P&amp;L'!$C$18)))</f>
        <v>0</v>
      </c>
      <c r="G57" s="2"/>
      <c r="I57" s="3"/>
      <c r="K57" s="2"/>
    </row>
    <row r="58" spans="1:11" x14ac:dyDescent="0.8">
      <c r="B58" s="24" t="s">
        <v>136</v>
      </c>
      <c r="C58" s="132"/>
      <c r="D58" s="132"/>
      <c r="E58" s="189" t="e">
        <f>IF(AND(OR(('SALES P&amp;L'!C69*'SALES P&amp;L'!$C$18)=0,('SALES P&amp;L'!C69*'SALES P&amp;L'!$C$18)=""),OR('SALES P&amp;L'!D69=0,'SALES P&amp;L'!D69="")),0%,IF(AND(D58&lt;&gt;"",D58&lt;&gt;0,OR(('SALES P&amp;L'!C69*'SALES P&amp;L'!$C$18)=0,('SALES P&amp;L'!C69*'SALES P&amp;L'!$C$18)="")),"100%",D58/('SALES P&amp;L'!C69*'SALES P&amp;L'!$C$18)))</f>
        <v>#DIV/0!</v>
      </c>
      <c r="G58" s="2"/>
      <c r="I58" s="3"/>
      <c r="K58" s="2"/>
    </row>
    <row r="59" spans="1:11" x14ac:dyDescent="0.8">
      <c r="B59" s="28" t="s">
        <v>80</v>
      </c>
      <c r="C59" s="134"/>
      <c r="D59" s="134"/>
      <c r="E59" s="188"/>
      <c r="G59" s="2"/>
      <c r="I59" s="3"/>
      <c r="K59" s="2"/>
    </row>
    <row r="60" spans="1:11" x14ac:dyDescent="0.8">
      <c r="C60" s="4"/>
      <c r="D60" s="4"/>
      <c r="E60" s="1"/>
      <c r="G60" s="2"/>
      <c r="I60" s="3"/>
      <c r="K60" s="2"/>
    </row>
    <row r="61" spans="1:11" x14ac:dyDescent="0.8">
      <c r="B61" s="3"/>
      <c r="C61" s="3"/>
      <c r="D61" s="3"/>
      <c r="E61" s="3"/>
      <c r="G61" s="2"/>
      <c r="I61" s="3"/>
      <c r="K61" s="2"/>
    </row>
    <row r="62" spans="1:11" s="143" customFormat="1" ht="32" x14ac:dyDescent="0.8">
      <c r="A62" s="139"/>
      <c r="B62" s="144" t="s">
        <v>82</v>
      </c>
      <c r="C62" s="141" t="s">
        <v>127</v>
      </c>
      <c r="D62" s="141" t="s">
        <v>128</v>
      </c>
      <c r="E62" s="142" t="s">
        <v>129</v>
      </c>
      <c r="F62" s="139"/>
      <c r="G62" s="139"/>
      <c r="J62" s="139"/>
      <c r="K62" s="139"/>
    </row>
    <row r="63" spans="1:11" x14ac:dyDescent="0.8">
      <c r="B63" s="136"/>
      <c r="C63" s="126">
        <f>+'SALES P&amp;L'!E75-'SALES P&amp;L'!C75</f>
        <v>0</v>
      </c>
      <c r="D63" s="117">
        <f>+'SALES P&amp;L'!D75-('SALES P&amp;L'!C75*'SALES P&amp;L'!$C$18)</f>
        <v>0</v>
      </c>
      <c r="E63" s="186">
        <f>IF(AND(OR(('SALES P&amp;L'!C75*'SALES P&amp;L'!$C$18)=0,('SALES P&amp;L'!C75*'SALES P&amp;L'!$C$18)=""),OR('SALES P&amp;L'!D75=0,'SALES P&amp;L'!D75="")),0%,IF(AND(D63&lt;&gt;"",D63&lt;&gt;0,OR(('SALES P&amp;L'!C75*'SALES P&amp;L'!$C$18)=0,('SALES P&amp;L'!C75*'SALES P&amp;L'!$C$18)="")),"100%",D63/('SALES P&amp;L'!C75*'SALES P&amp;L'!$C$18)))</f>
        <v>0</v>
      </c>
      <c r="G63" s="2"/>
      <c r="I63" s="3"/>
      <c r="K63" s="2"/>
    </row>
    <row r="64" spans="1:11" x14ac:dyDescent="0.8">
      <c r="B64" s="24"/>
      <c r="C64" s="125">
        <f>+'SALES P&amp;L'!E76-'SALES P&amp;L'!C76</f>
        <v>0</v>
      </c>
      <c r="D64" s="120">
        <f>+'SALES P&amp;L'!D76-('SALES P&amp;L'!C76*'SALES P&amp;L'!$C$18)</f>
        <v>0</v>
      </c>
      <c r="E64" s="189">
        <f>IF(AND(OR(('SALES P&amp;L'!C76*'SALES P&amp;L'!$C$18)=0,('SALES P&amp;L'!C76*'SALES P&amp;L'!$C$18)=""),OR('SALES P&amp;L'!D76=0,'SALES P&amp;L'!D76="")),0%,IF(AND(D64&lt;&gt;"",D64&lt;&gt;0,OR(('SALES P&amp;L'!C76*'SALES P&amp;L'!$C$18)=0,('SALES P&amp;L'!C76*'SALES P&amp;L'!$C$18)="")),"100%",D64/('SALES P&amp;L'!C76*'SALES P&amp;L'!$C$18)))</f>
        <v>0</v>
      </c>
      <c r="G64" s="2"/>
      <c r="I64" s="3"/>
      <c r="K64" s="2"/>
    </row>
    <row r="65" spans="1:11" x14ac:dyDescent="0.8">
      <c r="B65" s="24"/>
      <c r="C65" s="125">
        <f>+'SALES P&amp;L'!E77-'SALES P&amp;L'!C77</f>
        <v>0</v>
      </c>
      <c r="D65" s="120">
        <f>+'SALES P&amp;L'!D77-('SALES P&amp;L'!C77*'SALES P&amp;L'!$C$18)</f>
        <v>0</v>
      </c>
      <c r="E65" s="189">
        <f>IF(AND(OR(('SALES P&amp;L'!C77*'SALES P&amp;L'!$C$18)=0,('SALES P&amp;L'!C77*'SALES P&amp;L'!$C$18)=""),OR('SALES P&amp;L'!D77=0,'SALES P&amp;L'!D77="")),0%,IF(AND(D65&lt;&gt;"",D65&lt;&gt;0,OR(('SALES P&amp;L'!C77*'SALES P&amp;L'!$C$18)=0,('SALES P&amp;L'!C77*'SALES P&amp;L'!$C$18)="")),"100%",D65/('SALES P&amp;L'!C77*'SALES P&amp;L'!$C$18)))</f>
        <v>0</v>
      </c>
      <c r="G65" s="2"/>
      <c r="I65" s="3"/>
      <c r="K65" s="2"/>
    </row>
    <row r="66" spans="1:11" x14ac:dyDescent="0.8">
      <c r="B66" s="24"/>
      <c r="C66" s="125">
        <f>+'SALES P&amp;L'!E78-'SALES P&amp;L'!C78</f>
        <v>0</v>
      </c>
      <c r="D66" s="120">
        <f>+'SALES P&amp;L'!D78-('SALES P&amp;L'!C78*'SALES P&amp;L'!$C$18)</f>
        <v>0</v>
      </c>
      <c r="E66" s="189">
        <f>IF(AND(OR(('SALES P&amp;L'!C78*'SALES P&amp;L'!$C$18)=0,('SALES P&amp;L'!C78*'SALES P&amp;L'!$C$18)=""),OR('SALES P&amp;L'!D78=0,'SALES P&amp;L'!D78="")),0%,IF(AND(D66&lt;&gt;"",D66&lt;&gt;0,OR(('SALES P&amp;L'!C78*'SALES P&amp;L'!$C$18)=0,('SALES P&amp;L'!C78*'SALES P&amp;L'!$C$18)="")),"100%",D66/('SALES P&amp;L'!C78*'SALES P&amp;L'!$C$18)))</f>
        <v>0</v>
      </c>
      <c r="G66" s="2"/>
      <c r="I66" s="3"/>
      <c r="K66" s="2"/>
    </row>
    <row r="67" spans="1:11" x14ac:dyDescent="0.8">
      <c r="B67" s="24"/>
      <c r="C67" s="125">
        <f>+'SALES P&amp;L'!E79-'SALES P&amp;L'!C79</f>
        <v>0</v>
      </c>
      <c r="D67" s="120">
        <f>+'SALES P&amp;L'!D79-('SALES P&amp;L'!C79*'SALES P&amp;L'!$C$18)</f>
        <v>0</v>
      </c>
      <c r="E67" s="189">
        <f>IF(AND(OR(('SALES P&amp;L'!C79*'SALES P&amp;L'!$C$18)=0,('SALES P&amp;L'!C79*'SALES P&amp;L'!$C$18)=""),OR('SALES P&amp;L'!D79=0,'SALES P&amp;L'!D79="")),0%,IF(AND(D67&lt;&gt;"",D67&lt;&gt;0,OR(('SALES P&amp;L'!C79*'SALES P&amp;L'!$C$18)=0,('SALES P&amp;L'!C79*'SALES P&amp;L'!$C$18)="")),"100%",D67/('SALES P&amp;L'!C79*'SALES P&amp;L'!$C$18)))</f>
        <v>0</v>
      </c>
      <c r="G67" s="2"/>
      <c r="I67" s="3"/>
      <c r="K67" s="2"/>
    </row>
    <row r="68" spans="1:11" x14ac:dyDescent="0.8">
      <c r="B68" s="24"/>
      <c r="C68" s="125">
        <f>+'SALES P&amp;L'!E80-'SALES P&amp;L'!C80</f>
        <v>0</v>
      </c>
      <c r="D68" s="120">
        <f>+'SALES P&amp;L'!D80-('SALES P&amp;L'!C80*'SALES P&amp;L'!$C$18)</f>
        <v>0</v>
      </c>
      <c r="E68" s="189">
        <f>IF(AND(OR(('SALES P&amp;L'!C80*'SALES P&amp;L'!$C$18)=0,('SALES P&amp;L'!C80*'SALES P&amp;L'!$C$18)=""),OR('SALES P&amp;L'!D80=0,'SALES P&amp;L'!D80="")),0%,IF(AND(D68&lt;&gt;"",D68&lt;&gt;0,OR(('SALES P&amp;L'!C80*'SALES P&amp;L'!$C$18)=0,('SALES P&amp;L'!C80*'SALES P&amp;L'!$C$18)="")),"100%",D68/('SALES P&amp;L'!C80*'SALES P&amp;L'!$C$18)))</f>
        <v>0</v>
      </c>
      <c r="G68" s="2"/>
      <c r="I68" s="3"/>
      <c r="K68" s="2"/>
    </row>
    <row r="69" spans="1:11" x14ac:dyDescent="0.8">
      <c r="B69" s="24"/>
      <c r="C69" s="125">
        <f>+'SALES P&amp;L'!E81-'SALES P&amp;L'!C81</f>
        <v>0</v>
      </c>
      <c r="D69" s="120">
        <f>+'SALES P&amp;L'!D81-('SALES P&amp;L'!C81*'SALES P&amp;L'!$C$18)</f>
        <v>0</v>
      </c>
      <c r="E69" s="189">
        <f>IF(AND(OR(('SALES P&amp;L'!C81*'SALES P&amp;L'!$C$18)=0,('SALES P&amp;L'!C81*'SALES P&amp;L'!$C$18)=""),OR('SALES P&amp;L'!D81=0,'SALES P&amp;L'!D81="")),0%,IF(AND(D69&lt;&gt;"",D69&lt;&gt;0,OR(('SALES P&amp;L'!C81*'SALES P&amp;L'!$C$18)=0,('SALES P&amp;L'!C81*'SALES P&amp;L'!$C$18)="")),"100%",D69/('SALES P&amp;L'!C81*'SALES P&amp;L'!$C$18)))</f>
        <v>0</v>
      </c>
      <c r="G69" s="2"/>
      <c r="I69" s="3"/>
      <c r="K69" s="2"/>
    </row>
    <row r="70" spans="1:11" x14ac:dyDescent="0.8">
      <c r="B70" s="24"/>
      <c r="C70" s="125">
        <f>+'SALES P&amp;L'!E82-'SALES P&amp;L'!C82</f>
        <v>0</v>
      </c>
      <c r="D70" s="120">
        <f>+'SALES P&amp;L'!D82-('SALES P&amp;L'!C82*'SALES P&amp;L'!$C$18)</f>
        <v>0</v>
      </c>
      <c r="E70" s="189">
        <f>IF(AND(OR(('SALES P&amp;L'!C82*'SALES P&amp;L'!$C$18)=0,('SALES P&amp;L'!C82*'SALES P&amp;L'!$C$18)=""),OR('SALES P&amp;L'!D82=0,'SALES P&amp;L'!D82="")),0%,IF(AND(D70&lt;&gt;"",D70&lt;&gt;0,OR(('SALES P&amp;L'!C82*'SALES P&amp;L'!$C$18)=0,('SALES P&amp;L'!C82*'SALES P&amp;L'!$C$18)="")),"100%",D70/('SALES P&amp;L'!C82*'SALES P&amp;L'!$C$18)))</f>
        <v>0</v>
      </c>
      <c r="G70" s="2"/>
      <c r="I70" s="3"/>
      <c r="K70" s="2"/>
    </row>
    <row r="71" spans="1:11" x14ac:dyDescent="0.8">
      <c r="B71" s="24"/>
      <c r="C71" s="125">
        <f>+'SALES P&amp;L'!E83-'SALES P&amp;L'!C83</f>
        <v>0</v>
      </c>
      <c r="D71" s="120">
        <f>+'SALES P&amp;L'!D83-('SALES P&amp;L'!C83*'SALES P&amp;L'!$C$18)</f>
        <v>0</v>
      </c>
      <c r="E71" s="189">
        <f>IF(AND(OR(('SALES P&amp;L'!C83*'SALES P&amp;L'!$C$18)=0,('SALES P&amp;L'!C83*'SALES P&amp;L'!$C$18)=""),OR('SALES P&amp;L'!D83=0,'SALES P&amp;L'!D83="")),0%,IF(AND(D71&lt;&gt;"",D71&lt;&gt;0,OR(('SALES P&amp;L'!C83*'SALES P&amp;L'!$C$18)=0,('SALES P&amp;L'!C83*'SALES P&amp;L'!$C$18)="")),"100%",D71/('SALES P&amp;L'!C83*'SALES P&amp;L'!$C$18)))</f>
        <v>0</v>
      </c>
      <c r="G71" s="2"/>
      <c r="I71" s="3"/>
      <c r="K71" s="2"/>
    </row>
    <row r="72" spans="1:11" x14ac:dyDescent="0.8">
      <c r="B72" s="24"/>
      <c r="C72" s="125">
        <f>+'SALES P&amp;L'!E84-'SALES P&amp;L'!C84</f>
        <v>0</v>
      </c>
      <c r="D72" s="120">
        <f>+'SALES P&amp;L'!D84-('SALES P&amp;L'!C84*'SALES P&amp;L'!$C$18)</f>
        <v>0</v>
      </c>
      <c r="E72" s="189">
        <f>IF(AND(OR(('SALES P&amp;L'!C84*'SALES P&amp;L'!$C$18)=0,('SALES P&amp;L'!C84*'SALES P&amp;L'!$C$18)=""),OR('SALES P&amp;L'!D84=0,'SALES P&amp;L'!D84="")),0%,IF(AND(D72&lt;&gt;"",D72&lt;&gt;0,OR(('SALES P&amp;L'!C84*'SALES P&amp;L'!$C$18)=0,('SALES P&amp;L'!C84*'SALES P&amp;L'!$C$18)="")),"100%",D72/('SALES P&amp;L'!C84*'SALES P&amp;L'!$C$18)))</f>
        <v>0</v>
      </c>
      <c r="G72" s="2"/>
      <c r="I72" s="3"/>
      <c r="K72" s="2"/>
    </row>
    <row r="73" spans="1:11" x14ac:dyDescent="0.8">
      <c r="B73" s="24"/>
      <c r="C73" s="125">
        <f>+'SALES P&amp;L'!E85-'SALES P&amp;L'!C85</f>
        <v>0</v>
      </c>
      <c r="D73" s="120">
        <f>+'SALES P&amp;L'!D85-('SALES P&amp;L'!C85*'SALES P&amp;L'!$C$18)</f>
        <v>0</v>
      </c>
      <c r="E73" s="189">
        <f>IF(AND(OR(('SALES P&amp;L'!C85*'SALES P&amp;L'!$C$18)=0,('SALES P&amp;L'!C85*'SALES P&amp;L'!$C$18)=""),OR('SALES P&amp;L'!D85=0,'SALES P&amp;L'!D85="")),0%,IF(AND(D73&lt;&gt;"",D73&lt;&gt;0,OR(('SALES P&amp;L'!C85*'SALES P&amp;L'!$C$18)=0,('SALES P&amp;L'!C85*'SALES P&amp;L'!$C$18)="")),"100%",D73/('SALES P&amp;L'!C85*'SALES P&amp;L'!$C$18)))</f>
        <v>0</v>
      </c>
      <c r="G73" s="2"/>
      <c r="I73" s="3"/>
      <c r="K73" s="2"/>
    </row>
    <row r="74" spans="1:11" x14ac:dyDescent="0.8">
      <c r="B74" s="27"/>
      <c r="C74" s="125">
        <f>+'SALES P&amp;L'!E86-'SALES P&amp;L'!C86</f>
        <v>0</v>
      </c>
      <c r="D74" s="120">
        <f>+'SALES P&amp;L'!D86-('SALES P&amp;L'!C86*'SALES P&amp;L'!$C$18)</f>
        <v>0</v>
      </c>
      <c r="E74" s="189">
        <f>IF(AND(OR(('SALES P&amp;L'!C86*'SALES P&amp;L'!$C$18)=0,('SALES P&amp;L'!C86*'SALES P&amp;L'!$C$18)=""),OR('SALES P&amp;L'!D86=0,'SALES P&amp;L'!D86="")),0%,IF(AND(D74&lt;&gt;"",D74&lt;&gt;0,OR(('SALES P&amp;L'!C86*'SALES P&amp;L'!$C$18)=0,('SALES P&amp;L'!C86*'SALES P&amp;L'!$C$18)="")),"100%",D74/('SALES P&amp;L'!C86*'SALES P&amp;L'!$C$18)))</f>
        <v>0</v>
      </c>
      <c r="G74" s="2"/>
      <c r="I74" s="3"/>
      <c r="K74" s="2"/>
    </row>
    <row r="75" spans="1:11" x14ac:dyDescent="0.8">
      <c r="B75" s="27"/>
      <c r="C75" s="125">
        <f>+'SALES P&amp;L'!E87-'SALES P&amp;L'!C87</f>
        <v>0</v>
      </c>
      <c r="D75" s="120">
        <f>+'SALES P&amp;L'!D87-('SALES P&amp;L'!C87*'SALES P&amp;L'!$C$18)</f>
        <v>0</v>
      </c>
      <c r="E75" s="189">
        <f>IF(AND(OR(('SALES P&amp;L'!C87*'SALES P&amp;L'!$C$18)=0,('SALES P&amp;L'!C87*'SALES P&amp;L'!$C$18)=""),OR('SALES P&amp;L'!D87=0,'SALES P&amp;L'!D87="")),0%,IF(AND(D75&lt;&gt;"",D75&lt;&gt;0,OR(('SALES P&amp;L'!C87*'SALES P&amp;L'!$C$18)=0,('SALES P&amp;L'!C87*'SALES P&amp;L'!$C$18)="")),"100%",D75/('SALES P&amp;L'!C87*'SALES P&amp;L'!$C$18)))</f>
        <v>0</v>
      </c>
      <c r="G75" s="2"/>
      <c r="I75" s="3"/>
      <c r="K75" s="2"/>
    </row>
    <row r="76" spans="1:11" x14ac:dyDescent="0.8">
      <c r="B76" s="137"/>
      <c r="C76" s="127">
        <f>+'SALES P&amp;L'!E90-'SALES P&amp;L'!C90</f>
        <v>0</v>
      </c>
      <c r="D76" s="118">
        <f>+'SALES P&amp;L'!D90-('SALES P&amp;L'!C90*'SALES P&amp;L'!$C$18)</f>
        <v>0</v>
      </c>
      <c r="E76" s="187">
        <f>IF(AND(OR(('SALES P&amp;L'!C90*'SALES P&amp;L'!$C$18)=0,('SALES P&amp;L'!C90*'SALES P&amp;L'!$C$18)=""),OR('SALES P&amp;L'!D90=0,'SALES P&amp;L'!D90="")),0%,IF(AND(D76&lt;&gt;"",D76&lt;&gt;0,OR(('SALES P&amp;L'!C90*'SALES P&amp;L'!$C$18)=0,('SALES P&amp;L'!C90*'SALES P&amp;L'!$C$18)="")),"100%",D76/('SALES P&amp;L'!C90*'SALES P&amp;L'!$C$18)))</f>
        <v>0</v>
      </c>
      <c r="G76" s="2"/>
      <c r="I76" s="3"/>
      <c r="K76" s="2"/>
    </row>
    <row r="77" spans="1:11" x14ac:dyDescent="0.8">
      <c r="B77" s="34" t="s">
        <v>100</v>
      </c>
      <c r="C77" s="129">
        <f>+'SALES P&amp;L'!E91-'SALES P&amp;L'!C91</f>
        <v>0</v>
      </c>
      <c r="D77" s="119">
        <f>+'SALES P&amp;L'!D91-('SALES P&amp;L'!C91*'SALES P&amp;L'!$C$18)</f>
        <v>0</v>
      </c>
      <c r="E77" s="188">
        <f>IF(AND(OR(('SALES P&amp;L'!C91*'SALES P&amp;L'!$C$18)=0,('SALES P&amp;L'!C91*'SALES P&amp;L'!$C$18)=""),OR('SALES P&amp;L'!D91=0,'SALES P&amp;L'!D91="")),0%,IF(AND(D77&lt;&gt;"",D77&lt;&gt;0,OR(('SALES P&amp;L'!C91*'SALES P&amp;L'!$C$18)=0,('SALES P&amp;L'!C91*'SALES P&amp;L'!$C$18)="")),"100%",D77/('SALES P&amp;L'!C91*'SALES P&amp;L'!$C$18)))</f>
        <v>0</v>
      </c>
      <c r="G77" s="2"/>
      <c r="I77" s="3"/>
      <c r="K77" s="2"/>
    </row>
    <row r="78" spans="1:11" s="143" customFormat="1" ht="32" x14ac:dyDescent="0.8">
      <c r="A78" s="139"/>
      <c r="B78" s="140" t="s">
        <v>137</v>
      </c>
      <c r="C78" s="141" t="s">
        <v>127</v>
      </c>
      <c r="D78" s="141" t="s">
        <v>128</v>
      </c>
      <c r="E78" s="142" t="s">
        <v>129</v>
      </c>
      <c r="F78" s="139"/>
      <c r="G78" s="139"/>
      <c r="J78" s="139"/>
      <c r="K78" s="139"/>
    </row>
    <row r="79" spans="1:11" x14ac:dyDescent="0.8">
      <c r="B79" s="138" t="s">
        <v>93</v>
      </c>
      <c r="C79" s="126"/>
      <c r="D79" s="117"/>
      <c r="E79" s="186" t="e">
        <f>IF(AND(OR(('SALES P&amp;L'!C93*'SALES P&amp;L'!$C$18)=0,('SALES P&amp;L'!C93*'SALES P&amp;L'!$C$18)=""),OR('SALES P&amp;L'!D93=0,'SALES P&amp;L'!D93="")),0%,IF(AND(D79&lt;&gt;"",D79&lt;&gt;0,OR(('SALES P&amp;L'!C93*'SALES P&amp;L'!$C$18)=0,('SALES P&amp;L'!C93*'SALES P&amp;L'!$C$18)="")),"100%",D79/('SALES P&amp;L'!C93*'SALES P&amp;L'!$C$18)))</f>
        <v>#DIV/0!</v>
      </c>
      <c r="G79" s="2"/>
      <c r="I79" s="3"/>
      <c r="K79" s="2"/>
    </row>
    <row r="80" spans="1:11" x14ac:dyDescent="0.8">
      <c r="B80" s="25" t="s">
        <v>167</v>
      </c>
      <c r="C80" s="125">
        <f>+'SALES P&amp;L'!E94-'SALES P&amp;L'!C94</f>
        <v>6.1224489795918364</v>
      </c>
      <c r="D80" s="120"/>
      <c r="E80" s="189" t="e">
        <f>IF(AND(OR(('SALES P&amp;L'!C94*'SALES P&amp;L'!$C$18)=0,('SALES P&amp;L'!C94*'SALES P&amp;L'!$C$18)=""),OR('SALES P&amp;L'!D94=0,'SALES P&amp;L'!D94="")),0%,IF(AND(D80&lt;&gt;"",D80&lt;&gt;0,OR(('SALES P&amp;L'!C94*'SALES P&amp;L'!$C$18)=0,('SALES P&amp;L'!C94*'SALES P&amp;L'!$C$18)="")),"100%",D80/('SALES P&amp;L'!C94*'SALES P&amp;L'!$C$18)))</f>
        <v>#DIV/0!</v>
      </c>
      <c r="G80" s="2"/>
      <c r="I80" s="3"/>
      <c r="K80" s="2"/>
    </row>
    <row r="81" spans="2:11" x14ac:dyDescent="0.8">
      <c r="B81" s="25" t="s">
        <v>168</v>
      </c>
      <c r="C81" s="125">
        <f>+'SALES P&amp;L'!E95-'SALES P&amp;L'!C95</f>
        <v>2.4489795918367347</v>
      </c>
      <c r="D81" s="120"/>
      <c r="E81" s="189" t="e">
        <f>IF(AND(OR(('SALES P&amp;L'!C95*'SALES P&amp;L'!$C$18)=0,('SALES P&amp;L'!C95*'SALES P&amp;L'!$C$18)=""),OR('SALES P&amp;L'!D95=0,'SALES P&amp;L'!D95="")),0%,IF(AND(D81&lt;&gt;"",D81&lt;&gt;0,OR(('SALES P&amp;L'!C95*'SALES P&amp;L'!$C$18)=0,('SALES P&amp;L'!C95*'SALES P&amp;L'!$C$18)="")),"100%",D81/('SALES P&amp;L'!C95*'SALES P&amp;L'!$C$18)))</f>
        <v>#DIV/0!</v>
      </c>
      <c r="G81" s="2"/>
      <c r="I81" s="3"/>
      <c r="K81" s="2"/>
    </row>
    <row r="82" spans="2:11" x14ac:dyDescent="0.8">
      <c r="B82" s="25" t="s">
        <v>169</v>
      </c>
      <c r="C82" s="125">
        <f>+'SALES P&amp;L'!E96-'SALES P&amp;L'!C96</f>
        <v>-0.18346938775510324</v>
      </c>
      <c r="D82" s="120"/>
      <c r="E82" s="189">
        <f>IF(AND(OR(('SALES P&amp;L'!C96*'SALES P&amp;L'!$C$18)=0,('SALES P&amp;L'!C96*'SALES P&amp;L'!$C$18)=""),OR('SALES P&amp;L'!D96=0,'SALES P&amp;L'!D96="")),0%,IF(AND(D82&lt;&gt;"",D82&lt;&gt;0,OR(('SALES P&amp;L'!C96*'SALES P&amp;L'!$C$18)=0,('SALES P&amp;L'!C96*'SALES P&amp;L'!$C$18)="")),"100%",D82/('SALES P&amp;L'!C96*'SALES P&amp;L'!$C$18)))</f>
        <v>0</v>
      </c>
      <c r="G82" s="2"/>
      <c r="I82" s="3"/>
      <c r="K82" s="2"/>
    </row>
    <row r="83" spans="2:11" x14ac:dyDescent="0.8">
      <c r="B83" s="24" t="s">
        <v>170</v>
      </c>
      <c r="C83" s="125"/>
      <c r="D83" s="120"/>
      <c r="E83" s="189" t="e">
        <f>IF(AND(OR(('SALES P&amp;L'!C97*'SALES P&amp;L'!$C$18)=0,('SALES P&amp;L'!C97*'SALES P&amp;L'!$C$18)=""),OR('SALES P&amp;L'!D97=0,'SALES P&amp;L'!D97="")),0%,IF(AND(D83&lt;&gt;"",D83&lt;&gt;0,OR(('SALES P&amp;L'!C97*'SALES P&amp;L'!$C$18)=0,('SALES P&amp;L'!C97*'SALES P&amp;L'!$C$18)="")),"100%",D83/('SALES P&amp;L'!C97*'SALES P&amp;L'!$C$18)))</f>
        <v>#DIV/0!</v>
      </c>
      <c r="G83" s="2"/>
      <c r="I83" s="3"/>
      <c r="K83" s="2"/>
    </row>
    <row r="84" spans="2:11" x14ac:dyDescent="0.8">
      <c r="B84" s="24" t="s">
        <v>171</v>
      </c>
      <c r="C84" s="125">
        <f>+'SALES P&amp;L'!E98-'SALES P&amp;L'!C98</f>
        <v>0</v>
      </c>
      <c r="D84" s="120"/>
      <c r="E84" s="189">
        <f>IF(AND(OR(('SALES P&amp;L'!C98*'SALES P&amp;L'!$C$18)=0,('SALES P&amp;L'!C98*'SALES P&amp;L'!$C$18)=""),OR('SALES P&amp;L'!D98=0,'SALES P&amp;L'!D98="")),0%,IF(AND(D84&lt;&gt;"",D84&lt;&gt;0,OR(('SALES P&amp;L'!C98*'SALES P&amp;L'!$C$18)=0,('SALES P&amp;L'!C98*'SALES P&amp;L'!$C$18)="")),"100%",D84/('SALES P&amp;L'!C98*'SALES P&amp;L'!$C$18)))</f>
        <v>0</v>
      </c>
      <c r="G84" s="2"/>
      <c r="I84" s="3"/>
      <c r="K84" s="2"/>
    </row>
    <row r="85" spans="2:11" x14ac:dyDescent="0.8">
      <c r="B85" s="25" t="s">
        <v>172</v>
      </c>
      <c r="C85" s="125">
        <f>+'SALES P&amp;L'!E99-'SALES P&amp;L'!C99</f>
        <v>0</v>
      </c>
      <c r="D85" s="120">
        <f>+'SALES P&amp;L'!D99-('SALES P&amp;L'!C99*'SALES P&amp;L'!$C$18)</f>
        <v>0</v>
      </c>
      <c r="E85" s="189">
        <f>IF(AND(OR(('SALES P&amp;L'!C99*'SALES P&amp;L'!$C$18)=0,('SALES P&amp;L'!C99*'SALES P&amp;L'!$C$18)=""),OR('SALES P&amp;L'!D99=0,'SALES P&amp;L'!D99="")),0%,IF(AND(D85&lt;&gt;"",D85&lt;&gt;0,OR(('SALES P&amp;L'!C99*'SALES P&amp;L'!$C$18)=0,('SALES P&amp;L'!C99*'SALES P&amp;L'!$C$18)="")),"100%",D85/('SALES P&amp;L'!C99*'SALES P&amp;L'!$C$18)))</f>
        <v>0</v>
      </c>
      <c r="G85" s="2"/>
      <c r="I85" s="3"/>
      <c r="K85" s="2"/>
    </row>
    <row r="86" spans="2:11" x14ac:dyDescent="0.8">
      <c r="B86" s="26" t="s">
        <v>173</v>
      </c>
      <c r="C86" s="127">
        <f>+'SALES P&amp;L'!E105-'SALES P&amp;L'!C105</f>
        <v>0</v>
      </c>
      <c r="D86" s="118">
        <f>+'SALES P&amp;L'!D105-('SALES P&amp;L'!C105*'SALES P&amp;L'!$C$18)</f>
        <v>0</v>
      </c>
      <c r="E86" s="187">
        <f>IF(AND(OR(('SALES P&amp;L'!C105*'SALES P&amp;L'!$C$18)=0,('SALES P&amp;L'!C105*'SALES P&amp;L'!$C$18)=""),OR('SALES P&amp;L'!D105=0,'SALES P&amp;L'!D105="")),0%,IF(AND(D86&lt;&gt;"",D86&lt;&gt;0,OR(('SALES P&amp;L'!C105*'SALES P&amp;L'!$C$18)=0,('SALES P&amp;L'!C105*'SALES P&amp;L'!$C$18)="")),"100%",D86/('SALES P&amp;L'!C105*'SALES P&amp;L'!$C$18)))</f>
        <v>0</v>
      </c>
      <c r="G86" s="2"/>
      <c r="I86" s="3"/>
      <c r="K86" s="2"/>
    </row>
    <row r="87" spans="2:11" x14ac:dyDescent="0.8">
      <c r="B87" s="28" t="s">
        <v>174</v>
      </c>
      <c r="C87" s="129">
        <f>+'SALES P&amp;L'!E106-'SALES P&amp;L'!C106</f>
        <v>83.89816326530611</v>
      </c>
      <c r="D87" s="119"/>
      <c r="E87" s="188">
        <f>IF(AND(OR(('SALES P&amp;L'!C106*'SALES P&amp;L'!$C$18)=0,('SALES P&amp;L'!C106*'SALES P&amp;L'!$C$18)=""),OR('SALES P&amp;L'!D106=0,'SALES P&amp;L'!D106="")),0%,IF(AND(D87&lt;&gt;"",D87&lt;&gt;0,OR(('SALES P&amp;L'!C106*'SALES P&amp;L'!$C$18)=0,('SALES P&amp;L'!C106*'SALES P&amp;L'!$C$18)="")),"100%",D87/('SALES P&amp;L'!C106*'SALES P&amp;L'!$C$18)))</f>
        <v>0</v>
      </c>
      <c r="G87" s="2"/>
      <c r="I87" s="3"/>
      <c r="K87" s="2"/>
    </row>
    <row r="88" spans="2:11" x14ac:dyDescent="0.8">
      <c r="B88" s="28" t="s">
        <v>174</v>
      </c>
      <c r="C88" s="129">
        <f>+'SALES P&amp;L'!E107-'SALES P&amp;L'!C107</f>
        <v>83.89816326530611</v>
      </c>
      <c r="D88" s="119"/>
      <c r="E88" s="188">
        <f>IF(AND(OR(('SALES P&amp;L'!C107*'SALES P&amp;L'!$C$18)=0,('SALES P&amp;L'!C107*'SALES P&amp;L'!$C$18)=""),OR('SALES P&amp;L'!D107=0,'SALES P&amp;L'!D107="")),0%,IF(AND(D88&lt;&gt;"",D88&lt;&gt;0,OR(('SALES P&amp;L'!C107*'SALES P&amp;L'!$C$18)=0,('SALES P&amp;L'!C107*'SALES P&amp;L'!$C$18)="")),"100%",D88/('SALES P&amp;L'!C107*'SALES P&amp;L'!$C$18)))</f>
        <v>0</v>
      </c>
      <c r="G88" s="2"/>
      <c r="I88" s="3"/>
      <c r="K88" s="2"/>
    </row>
    <row r="89" spans="2:11" x14ac:dyDescent="0.8">
      <c r="D89" s="1"/>
      <c r="G89" s="2"/>
      <c r="I89" s="3"/>
      <c r="K89" s="2"/>
    </row>
    <row r="90" spans="2:11" x14ac:dyDescent="0.8">
      <c r="D90" s="1"/>
      <c r="G90" s="2"/>
      <c r="I90" s="3"/>
      <c r="K90" s="2"/>
    </row>
    <row r="91" spans="2:11" x14ac:dyDescent="0.8">
      <c r="D91" s="1"/>
      <c r="G91" s="2"/>
      <c r="I91" s="3"/>
      <c r="K91" s="2"/>
    </row>
    <row r="92" spans="2:11" x14ac:dyDescent="0.8">
      <c r="D92" s="1"/>
      <c r="G92" s="2"/>
      <c r="I92" s="3"/>
      <c r="K92" s="2"/>
    </row>
    <row r="93" spans="2:11" x14ac:dyDescent="0.8">
      <c r="D93" s="1"/>
      <c r="G93" s="2"/>
      <c r="I93" s="3"/>
      <c r="K93" s="2"/>
    </row>
    <row r="94" spans="2:11" x14ac:dyDescent="0.8">
      <c r="D94" s="1"/>
      <c r="G94" s="2"/>
      <c r="I94" s="3"/>
      <c r="K94" s="2"/>
    </row>
  </sheetData>
  <mergeCells count="6">
    <mergeCell ref="G8:H8"/>
    <mergeCell ref="G3:H3"/>
    <mergeCell ref="G6:H6"/>
    <mergeCell ref="G4:H4"/>
    <mergeCell ref="G5:H5"/>
    <mergeCell ref="G7:H7"/>
  </mergeCells>
  <conditionalFormatting sqref="E9">
    <cfRule type="cellIs" dxfId="14" priority="42" operator="greaterThan">
      <formula>0.05</formula>
    </cfRule>
  </conditionalFormatting>
  <conditionalFormatting sqref="E4:E8 E40:E56">
    <cfRule type="cellIs" dxfId="13" priority="26" operator="greaterThan">
      <formula>0.05</formula>
    </cfRule>
  </conditionalFormatting>
  <conditionalFormatting sqref="E4:E8 E40:E56">
    <cfRule type="cellIs" dxfId="12" priority="25" operator="lessThan">
      <formula>-0.05</formula>
    </cfRule>
  </conditionalFormatting>
  <conditionalFormatting sqref="E10:E12">
    <cfRule type="cellIs" dxfId="11" priority="24" operator="greaterThan">
      <formula>0.05</formula>
    </cfRule>
  </conditionalFormatting>
  <conditionalFormatting sqref="E10:E12">
    <cfRule type="cellIs" dxfId="10" priority="23" operator="lessThan">
      <formula>-0.05</formula>
    </cfRule>
  </conditionalFormatting>
  <conditionalFormatting sqref="E16:E18">
    <cfRule type="cellIs" dxfId="9" priority="22" operator="greaterThan">
      <formula>0.05</formula>
    </cfRule>
  </conditionalFormatting>
  <conditionalFormatting sqref="E16:E18">
    <cfRule type="cellIs" dxfId="8" priority="21" operator="lessThan">
      <formula>-0.05</formula>
    </cfRule>
  </conditionalFormatting>
  <conditionalFormatting sqref="E57:E59">
    <cfRule type="cellIs" dxfId="7" priority="12" operator="greaterThan">
      <formula>0.05</formula>
    </cfRule>
  </conditionalFormatting>
  <conditionalFormatting sqref="E57:E59">
    <cfRule type="cellIs" dxfId="6" priority="11" operator="lessThan">
      <formula>-0.05</formula>
    </cfRule>
  </conditionalFormatting>
  <conditionalFormatting sqref="E22:E39">
    <cfRule type="cellIs" dxfId="5" priority="10" operator="greaterThan">
      <formula>0.05</formula>
    </cfRule>
  </conditionalFormatting>
  <conditionalFormatting sqref="E22:E39">
    <cfRule type="cellIs" dxfId="4" priority="9" operator="lessThan">
      <formula>-0.05</formula>
    </cfRule>
  </conditionalFormatting>
  <conditionalFormatting sqref="E79:E88">
    <cfRule type="cellIs" dxfId="3" priority="6" operator="greaterThan">
      <formula>0.05</formula>
    </cfRule>
  </conditionalFormatting>
  <conditionalFormatting sqref="E79:E88">
    <cfRule type="cellIs" dxfId="2" priority="5" operator="lessThan">
      <formula>-0.05</formula>
    </cfRule>
  </conditionalFormatting>
  <conditionalFormatting sqref="E63:E77">
    <cfRule type="cellIs" dxfId="1" priority="4" operator="greaterThan">
      <formula>0.05</formula>
    </cfRule>
  </conditionalFormatting>
  <conditionalFormatting sqref="E63:E77">
    <cfRule type="cellIs" dxfId="0" priority="3" operator="lessThan">
      <formula>-0.05</formula>
    </cfRule>
  </conditionalFormatting>
  <printOptions horizontalCentered="1"/>
  <pageMargins left="0" right="0.2" top="0.75" bottom="0.75" header="0.3" footer="0.3"/>
  <pageSetup scale="3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86C0994537F744A106FDAFD298A85F" ma:contentTypeVersion="18" ma:contentTypeDescription="Create a new document." ma:contentTypeScope="" ma:versionID="f906e0ce2001c58ac10e68800272ad55">
  <xsd:schema xmlns:xsd="http://www.w3.org/2001/XMLSchema" xmlns:xs="http://www.w3.org/2001/XMLSchema" xmlns:p="http://schemas.microsoft.com/office/2006/metadata/properties" xmlns:ns2="e23015fd-8c35-43e0-98f2-be2dd17734d6" xmlns:ns3="d44c7490-52fb-4359-8ec6-1987d9e0a5dd" targetNamespace="http://schemas.microsoft.com/office/2006/metadata/properties" ma:root="true" ma:fieldsID="547d30a3818593b5623603ec4052274d" ns2:_="" ns3:_="">
    <xsd:import namespace="e23015fd-8c35-43e0-98f2-be2dd17734d6"/>
    <xsd:import namespace="d44c7490-52fb-4359-8ec6-1987d9e0a5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Notes" minOccurs="0"/>
                <xsd:element ref="ns2:Responsible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015fd-8c35-43e0-98f2-be2dd17734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" ma:index="14" nillable="true" ma:displayName="Explanation" ma:format="Dropdown" ma:internalName="Notes">
      <xsd:simpleType>
        <xsd:restriction base="dms:Note">
          <xsd:maxLength value="255"/>
        </xsd:restriction>
      </xsd:simpleType>
    </xsd:element>
    <xsd:element name="Responsible" ma:index="15" nillable="true" ma:displayName="Responsible" ma:format="Dropdown" ma:list="UserInfo" ma:SharePointGroup="0" ma:internalName="Responsibl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c7490-52fb-4359-8ec6-1987d9e0a5d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c D A A B Q S w M E F A A C A A g A b I E 2 U E O x 9 u O n A A A A + A A A A B I A H A B D b 2 5 m a W c v U G F j a 2 F n Z S 5 4 b W w g o h g A K K A U A A A A A A A A A A A A A A A A A A A A A A A A A A A A h Y 9 B D o I w F E S v Q r q n L R X U k E 9 Z u J X E h G j c k l K h E Y q h x X I 3 F x 7 J K 0 i i q D u X M 3 m T v H n c 7 p C O b e N d Z W 9 U p x M U Y I o 8 q U V X K l 0 l a L A n f 4 1 S D r t C n I t K e h O s T T w a l a D a 2 k t M i H M O u w X u + o o w S g N y z L a 5 q G V b + E o b W 2 g h 0 W d V / l 8 h D o e X D G d 4 x X A U R U s c h g G Q u Y Z M 6 S / C J m N M g f y U s B k a O / S S S + 3 v c y B z B P J + w Z 9 Q S w M E F A A C A A g A b I E 2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y B N l A o i k e 4 D g A A A B E A A A A T A B w A R m 9 y b X V s Y X M v U 2 V j d G l v b j E u b S C i G A A o o B Q A A A A A A A A A A A A A A A A A A A A A A A A A A A A r T k 0 u y c z P U w i G 0 I b W A F B L A Q I t A B Q A A g A I A G y B N l B D s f b j p w A A A P g A A A A S A A A A A A A A A A A A A A A A A A A A A A B D b 2 5 m a W c v U G F j a 2 F n Z S 5 4 b W x Q S w E C L Q A U A A I A C A B s g T Z Q D 8 r p q 6 Q A A A D p A A A A E w A A A A A A A A A A A A A A A A D z A A A A W 0 N v b n R l b n R f V H l w Z X N d L n h t b F B L A Q I t A B Q A A g A I A G y B N l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v N h m 7 8 V v x Q p R K h 9 V s y M G W A A A A A A I A A A A A A A N m A A D A A A A A E A A A A E 6 H m M o z U d Z 2 e 5 S J S y P i J 2 Q A A A A A B I A A A K A A A A A Q A A A A B o r o 0 Z b v Q Z t D D u 4 0 l a D S S 1 A A A A B s P q B k 7 Y b H Y Y O a 7 C b n 8 N R W J E n 6 w 3 g N L J 9 N l 8 Y n m A x J r g c L g 3 j l r O n Z q W 0 0 O T n H D B B 0 R / L u y V R T X a + q H 7 I X O r e I D t p W / k 0 K w t 4 0 D M 6 g r Z M s X R Q A A A D 8 m / f i 6 0 e s J k 1 m 7 H 9 u z m F a A a A i + Q =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ponsible xmlns="e23015fd-8c35-43e0-98f2-be2dd17734d6">
      <UserInfo>
        <DisplayName/>
        <AccountId xsi:nil="true"/>
        <AccountType/>
      </UserInfo>
    </Responsible>
    <Notes xmlns="e23015fd-8c35-43e0-98f2-be2dd17734d6" xsi:nil="true"/>
  </documentManagement>
</p:properties>
</file>

<file path=customXml/itemProps1.xml><?xml version="1.0" encoding="utf-8"?>
<ds:datastoreItem xmlns:ds="http://schemas.openxmlformats.org/officeDocument/2006/customXml" ds:itemID="{65076799-E1A1-4B13-BBA4-5C3D7493AC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32107B-C5F2-4ADE-9EE7-DEF024431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015fd-8c35-43e0-98f2-be2dd17734d6"/>
    <ds:schemaRef ds:uri="d44c7490-52fb-4359-8ec6-1987d9e0a5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E9F81E-4F68-4063-BF4B-1F2B7453FB91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5DCF4B8F-6299-4B2F-910C-76BAF3D572C5}">
  <ds:schemaRefs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d44c7490-52fb-4359-8ec6-1987d9e0a5dd"/>
    <ds:schemaRef ds:uri="http://schemas.openxmlformats.org/package/2006/metadata/core-properties"/>
    <ds:schemaRef ds:uri="http://purl.org/dc/elements/1.1/"/>
    <ds:schemaRef ds:uri="http://purl.org/dc/terms/"/>
    <ds:schemaRef ds:uri="e23015fd-8c35-43e0-98f2-be2dd17734d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 P&amp;L</vt:lpstr>
      <vt:lpstr>VARIANCE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Rojas</dc:creator>
  <cp:keywords/>
  <dc:description/>
  <cp:lastModifiedBy>Ali Alnabelsi</cp:lastModifiedBy>
  <cp:revision/>
  <dcterms:created xsi:type="dcterms:W3CDTF">2015-01-26T19:08:11Z</dcterms:created>
  <dcterms:modified xsi:type="dcterms:W3CDTF">2023-02-14T18:14:35Z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0x010100FE86C0994537F744A106FDAFD298A85F</vt:lpwstr>
  </property>
</Properties>
</file>